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Prefeitura\Secretaria de Educação\Reformas Escolas Zona Urbana\Pactuação de Quadras\"/>
    </mc:Choice>
  </mc:AlternateContent>
  <xr:revisionPtr revIDLastSave="0" documentId="13_ncr:1000001_{402026C5-E6B5-1F40-8428-A90908873BFC}" xr6:coauthVersionLast="47" xr6:coauthVersionMax="47" xr10:uidLastSave="{00000000-0000-0000-0000-000000000000}"/>
  <bookViews>
    <workbookView xWindow="-120" yWindow="-120" windowWidth="20730" windowHeight="11160" tabRatio="844" xr2:uid="{00000000-000D-0000-FFFF-FFFF00000000}"/>
  </bookViews>
  <sheets>
    <sheet name="QCOB VEST - 110V_SAPATAS" sheetId="107" r:id="rId1"/>
    <sheet name="cronograma" sheetId="95" r:id="rId2"/>
  </sheets>
  <definedNames>
    <definedName name="_Fill" localSheetId="0" hidden="1">#REF!</definedName>
    <definedName name="_Fill" hidden="1">#REF!</definedName>
    <definedName name="_xlnm._FilterDatabase" localSheetId="0" hidden="1">'QCOB VEST - 110V_SAPATAS'!$D$1:$D$335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'QCOB VEST - 110V_SAPATAS'!$B$1:$J$335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'QCOB VEST - 110V_SAPATAS'!$1:$13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7" i="107" l="1"/>
  <c r="J317" i="107"/>
  <c r="I318" i="107"/>
  <c r="J318" i="107"/>
  <c r="I319" i="107"/>
  <c r="J319" i="107"/>
  <c r="I320" i="107"/>
  <c r="J320" i="107"/>
  <c r="I321" i="107"/>
  <c r="J321" i="107"/>
  <c r="J322" i="107"/>
  <c r="J316" i="107"/>
  <c r="C50" i="95"/>
  <c r="I306" i="107"/>
  <c r="J306" i="107"/>
  <c r="I307" i="107"/>
  <c r="J307" i="107"/>
  <c r="I308" i="107"/>
  <c r="J308" i="107"/>
  <c r="I309" i="107"/>
  <c r="J309" i="107"/>
  <c r="I310" i="107"/>
  <c r="J310" i="107"/>
  <c r="I312" i="107"/>
  <c r="J312" i="107"/>
  <c r="I313" i="107"/>
  <c r="J313" i="107"/>
  <c r="J314" i="107"/>
  <c r="J304" i="107"/>
  <c r="C48" i="95"/>
  <c r="I294" i="107"/>
  <c r="J294" i="107"/>
  <c r="I295" i="107"/>
  <c r="J295" i="107"/>
  <c r="I296" i="107"/>
  <c r="J296" i="107"/>
  <c r="I297" i="107"/>
  <c r="J297" i="107"/>
  <c r="I298" i="107"/>
  <c r="J298" i="107"/>
  <c r="I299" i="107"/>
  <c r="J299" i="107"/>
  <c r="I300" i="107"/>
  <c r="J300" i="107"/>
  <c r="I301" i="107"/>
  <c r="J301" i="107"/>
  <c r="J302" i="107"/>
  <c r="J293" i="107"/>
  <c r="C46" i="95"/>
  <c r="I248" i="107"/>
  <c r="J248" i="107"/>
  <c r="I249" i="107"/>
  <c r="J249" i="107"/>
  <c r="I250" i="107"/>
  <c r="J250" i="107"/>
  <c r="I251" i="107"/>
  <c r="J251" i="107"/>
  <c r="I252" i="107"/>
  <c r="J252" i="107"/>
  <c r="I253" i="107"/>
  <c r="J253" i="107"/>
  <c r="I254" i="107"/>
  <c r="J254" i="107"/>
  <c r="I255" i="107"/>
  <c r="J255" i="107"/>
  <c r="I256" i="107"/>
  <c r="J256" i="107"/>
  <c r="I258" i="107"/>
  <c r="J258" i="107"/>
  <c r="I259" i="107"/>
  <c r="J259" i="107"/>
  <c r="I260" i="107"/>
  <c r="J260" i="107"/>
  <c r="I261" i="107"/>
  <c r="J261" i="107"/>
  <c r="I262" i="107"/>
  <c r="J262" i="107"/>
  <c r="I263" i="107"/>
  <c r="J263" i="107"/>
  <c r="I264" i="107"/>
  <c r="J264" i="107"/>
  <c r="I265" i="107"/>
  <c r="J265" i="107"/>
  <c r="I266" i="107"/>
  <c r="J266" i="107"/>
  <c r="I267" i="107"/>
  <c r="J267" i="107"/>
  <c r="I268" i="107"/>
  <c r="J268" i="107"/>
  <c r="I269" i="107"/>
  <c r="J269" i="107"/>
  <c r="I270" i="107"/>
  <c r="J270" i="107"/>
  <c r="I271" i="107"/>
  <c r="J271" i="107"/>
  <c r="I272" i="107"/>
  <c r="J272" i="107"/>
  <c r="I273" i="107"/>
  <c r="J273" i="107"/>
  <c r="I274" i="107"/>
  <c r="J274" i="107"/>
  <c r="I275" i="107"/>
  <c r="J275" i="107"/>
  <c r="I276" i="107"/>
  <c r="J276" i="107"/>
  <c r="I277" i="107"/>
  <c r="J277" i="107"/>
  <c r="I278" i="107"/>
  <c r="J278" i="107"/>
  <c r="I280" i="107"/>
  <c r="J280" i="107"/>
  <c r="I281" i="107"/>
  <c r="J281" i="107"/>
  <c r="I282" i="107"/>
  <c r="J282" i="107"/>
  <c r="I283" i="107"/>
  <c r="J283" i="107"/>
  <c r="I285" i="107"/>
  <c r="J285" i="107"/>
  <c r="I286" i="107"/>
  <c r="J286" i="107"/>
  <c r="I287" i="107"/>
  <c r="J287" i="107"/>
  <c r="I288" i="107"/>
  <c r="J288" i="107"/>
  <c r="I289" i="107"/>
  <c r="J289" i="107"/>
  <c r="I290" i="107"/>
  <c r="J290" i="107"/>
  <c r="J291" i="107"/>
  <c r="J246" i="107"/>
  <c r="C44" i="95"/>
  <c r="I239" i="107"/>
  <c r="J239" i="107"/>
  <c r="I240" i="107"/>
  <c r="J240" i="107"/>
  <c r="I241" i="107"/>
  <c r="J241" i="107"/>
  <c r="I242" i="107"/>
  <c r="J242" i="107"/>
  <c r="I243" i="107"/>
  <c r="J243" i="107"/>
  <c r="J244" i="107"/>
  <c r="J238" i="107"/>
  <c r="C42" i="95"/>
  <c r="I223" i="107"/>
  <c r="J223" i="107"/>
  <c r="I224" i="107"/>
  <c r="J224" i="107"/>
  <c r="I225" i="107"/>
  <c r="J225" i="107"/>
  <c r="I226" i="107"/>
  <c r="J226" i="107"/>
  <c r="I227" i="107"/>
  <c r="J227" i="107"/>
  <c r="I228" i="107"/>
  <c r="J228" i="107"/>
  <c r="I229" i="107"/>
  <c r="J229" i="107"/>
  <c r="I230" i="107"/>
  <c r="J230" i="107"/>
  <c r="I231" i="107"/>
  <c r="J231" i="107"/>
  <c r="I232" i="107"/>
  <c r="J232" i="107"/>
  <c r="I233" i="107"/>
  <c r="J233" i="107"/>
  <c r="I234" i="107"/>
  <c r="J234" i="107"/>
  <c r="I235" i="107"/>
  <c r="J235" i="107"/>
  <c r="J236" i="107"/>
  <c r="J222" i="107"/>
  <c r="C40" i="95"/>
  <c r="I217" i="107"/>
  <c r="J217" i="107"/>
  <c r="I218" i="107"/>
  <c r="J218" i="107"/>
  <c r="I219" i="107"/>
  <c r="J219" i="107"/>
  <c r="J220" i="107"/>
  <c r="J216" i="107"/>
  <c r="C38" i="95"/>
  <c r="I194" i="107"/>
  <c r="J194" i="107"/>
  <c r="I195" i="107"/>
  <c r="J195" i="107"/>
  <c r="I196" i="107"/>
  <c r="J196" i="107"/>
  <c r="I197" i="107"/>
  <c r="J197" i="107"/>
  <c r="I198" i="107"/>
  <c r="J198" i="107"/>
  <c r="I199" i="107"/>
  <c r="J199" i="107"/>
  <c r="I200" i="107"/>
  <c r="J200" i="107"/>
  <c r="I201" i="107"/>
  <c r="J201" i="107"/>
  <c r="I202" i="107"/>
  <c r="J202" i="107"/>
  <c r="I203" i="107"/>
  <c r="J203" i="107"/>
  <c r="I204" i="107"/>
  <c r="J204" i="107"/>
  <c r="I206" i="107"/>
  <c r="J206" i="107"/>
  <c r="I207" i="107"/>
  <c r="J207" i="107"/>
  <c r="I208" i="107"/>
  <c r="J208" i="107"/>
  <c r="I209" i="107"/>
  <c r="J209" i="107"/>
  <c r="I210" i="107"/>
  <c r="J210" i="107"/>
  <c r="I211" i="107"/>
  <c r="J211" i="107"/>
  <c r="I212" i="107"/>
  <c r="J212" i="107"/>
  <c r="I213" i="107"/>
  <c r="J213" i="107"/>
  <c r="J214" i="107"/>
  <c r="J192" i="107"/>
  <c r="C36" i="95"/>
  <c r="I153" i="107"/>
  <c r="J153" i="107"/>
  <c r="I154" i="107"/>
  <c r="J154" i="107"/>
  <c r="I155" i="107"/>
  <c r="J155" i="107"/>
  <c r="I156" i="107"/>
  <c r="J156" i="107"/>
  <c r="I157" i="107"/>
  <c r="J157" i="107"/>
  <c r="I158" i="107"/>
  <c r="J158" i="107"/>
  <c r="I159" i="107"/>
  <c r="J159" i="107"/>
  <c r="I160" i="107"/>
  <c r="J160" i="107"/>
  <c r="I161" i="107"/>
  <c r="J161" i="107"/>
  <c r="I162" i="107"/>
  <c r="J162" i="107"/>
  <c r="I163" i="107"/>
  <c r="J163" i="107"/>
  <c r="I164" i="107"/>
  <c r="J164" i="107"/>
  <c r="I165" i="107"/>
  <c r="J165" i="107"/>
  <c r="I166" i="107"/>
  <c r="J166" i="107"/>
  <c r="I167" i="107"/>
  <c r="J167" i="107"/>
  <c r="I168" i="107"/>
  <c r="J168" i="107"/>
  <c r="I169" i="107"/>
  <c r="J169" i="107"/>
  <c r="I170" i="107"/>
  <c r="J170" i="107"/>
  <c r="I171" i="107"/>
  <c r="J171" i="107"/>
  <c r="I172" i="107"/>
  <c r="J172" i="107"/>
  <c r="I173" i="107"/>
  <c r="J173" i="107"/>
  <c r="I175" i="107"/>
  <c r="J175" i="107"/>
  <c r="I176" i="107"/>
  <c r="J176" i="107"/>
  <c r="I177" i="107"/>
  <c r="J177" i="107"/>
  <c r="I178" i="107"/>
  <c r="J178" i="107"/>
  <c r="I179" i="107"/>
  <c r="J179" i="107"/>
  <c r="I180" i="107"/>
  <c r="J180" i="107"/>
  <c r="I181" i="107"/>
  <c r="J181" i="107"/>
  <c r="I182" i="107"/>
  <c r="J182" i="107"/>
  <c r="I183" i="107"/>
  <c r="J183" i="107"/>
  <c r="I184" i="107"/>
  <c r="J184" i="107"/>
  <c r="I185" i="107"/>
  <c r="J185" i="107"/>
  <c r="I186" i="107"/>
  <c r="J186" i="107"/>
  <c r="I187" i="107"/>
  <c r="J187" i="107"/>
  <c r="I188" i="107"/>
  <c r="J188" i="107"/>
  <c r="I189" i="107"/>
  <c r="J189" i="107"/>
  <c r="J190" i="107"/>
  <c r="J151" i="107"/>
  <c r="C34" i="95"/>
  <c r="I141" i="107"/>
  <c r="J141" i="107"/>
  <c r="I142" i="107"/>
  <c r="J142" i="107"/>
  <c r="I143" i="107"/>
  <c r="J143" i="107"/>
  <c r="I144" i="107"/>
  <c r="J144" i="107"/>
  <c r="I145" i="107"/>
  <c r="J145" i="107"/>
  <c r="I146" i="107"/>
  <c r="J146" i="107"/>
  <c r="I147" i="107"/>
  <c r="J147" i="107"/>
  <c r="I148" i="107"/>
  <c r="J148" i="107"/>
  <c r="J149" i="107"/>
  <c r="J140" i="107"/>
  <c r="C32" i="95"/>
  <c r="I129" i="107"/>
  <c r="J129" i="107"/>
  <c r="I130" i="107"/>
  <c r="J130" i="107"/>
  <c r="I131" i="107"/>
  <c r="J131" i="107"/>
  <c r="I132" i="107"/>
  <c r="J132" i="107"/>
  <c r="I133" i="107"/>
  <c r="J133" i="107"/>
  <c r="I135" i="107"/>
  <c r="J135" i="107"/>
  <c r="I136" i="107"/>
  <c r="J136" i="107"/>
  <c r="I137" i="107"/>
  <c r="J137" i="107"/>
  <c r="J138" i="107"/>
  <c r="J127" i="107"/>
  <c r="C30" i="95"/>
  <c r="I115" i="107"/>
  <c r="J115" i="107"/>
  <c r="I116" i="107"/>
  <c r="J116" i="107"/>
  <c r="I117" i="107"/>
  <c r="J117" i="107"/>
  <c r="I118" i="107"/>
  <c r="J118" i="107"/>
  <c r="I119" i="107"/>
  <c r="J119" i="107"/>
  <c r="I120" i="107"/>
  <c r="J120" i="107"/>
  <c r="I121" i="107"/>
  <c r="J121" i="107"/>
  <c r="I122" i="107"/>
  <c r="J122" i="107"/>
  <c r="I123" i="107"/>
  <c r="J123" i="107"/>
  <c r="I124" i="107"/>
  <c r="J124" i="107"/>
  <c r="J125" i="107"/>
  <c r="J114" i="107"/>
  <c r="C28" i="95"/>
  <c r="I111" i="107"/>
  <c r="J111" i="107"/>
  <c r="J112" i="107"/>
  <c r="J109" i="107"/>
  <c r="C26" i="95"/>
  <c r="I105" i="107"/>
  <c r="J105" i="107"/>
  <c r="I106" i="107"/>
  <c r="J106" i="107"/>
  <c r="J107" i="107"/>
  <c r="J104" i="107"/>
  <c r="C24" i="95"/>
  <c r="I89" i="107"/>
  <c r="J89" i="107"/>
  <c r="I90" i="107"/>
  <c r="J90" i="107"/>
  <c r="I91" i="107"/>
  <c r="J91" i="107"/>
  <c r="I92" i="107"/>
  <c r="J92" i="107"/>
  <c r="I94" i="107"/>
  <c r="J94" i="107"/>
  <c r="I95" i="107"/>
  <c r="J95" i="107"/>
  <c r="I96" i="107"/>
  <c r="J96" i="107"/>
  <c r="I98" i="107"/>
  <c r="J98" i="107"/>
  <c r="I99" i="107"/>
  <c r="J99" i="107"/>
  <c r="I101" i="107"/>
  <c r="J101" i="107"/>
  <c r="J102" i="107"/>
  <c r="J87" i="107"/>
  <c r="C22" i="95"/>
  <c r="I84" i="107"/>
  <c r="J84" i="107"/>
  <c r="I82" i="107"/>
  <c r="J82" i="107"/>
  <c r="I79" i="107"/>
  <c r="J79" i="107"/>
  <c r="J85" i="107"/>
  <c r="J77" i="107"/>
  <c r="C20" i="95"/>
  <c r="I64" i="107"/>
  <c r="J64" i="107"/>
  <c r="I65" i="107"/>
  <c r="J65" i="107"/>
  <c r="I66" i="107"/>
  <c r="J66" i="107"/>
  <c r="I67" i="107"/>
  <c r="J67" i="107"/>
  <c r="I69" i="107"/>
  <c r="J69" i="107"/>
  <c r="I70" i="107"/>
  <c r="J70" i="107"/>
  <c r="I71" i="107"/>
  <c r="J71" i="107"/>
  <c r="I72" i="107"/>
  <c r="J72" i="107"/>
  <c r="I74" i="107"/>
  <c r="J74" i="107"/>
  <c r="J75" i="107"/>
  <c r="J51" i="107"/>
  <c r="C18" i="95"/>
  <c r="C16" i="95"/>
  <c r="C14" i="95"/>
  <c r="J15" i="107"/>
  <c r="J16" i="107"/>
  <c r="J17" i="107"/>
  <c r="J18" i="107"/>
  <c r="J19" i="107"/>
  <c r="J20" i="107"/>
  <c r="J21" i="107"/>
  <c r="J22" i="107"/>
  <c r="J23" i="107"/>
  <c r="J24" i="107"/>
  <c r="J25" i="107"/>
  <c r="J26" i="107"/>
  <c r="J14" i="107"/>
  <c r="C12" i="95"/>
  <c r="I113" i="107"/>
  <c r="J113" i="107"/>
  <c r="I16" i="107"/>
  <c r="I17" i="107"/>
  <c r="I18" i="107"/>
  <c r="I19" i="107"/>
  <c r="I20" i="107"/>
  <c r="I21" i="107"/>
  <c r="I22" i="107"/>
  <c r="I23" i="107"/>
  <c r="I24" i="107"/>
  <c r="I25" i="107"/>
  <c r="I15" i="107"/>
  <c r="I19" i="95"/>
  <c r="J43" i="95"/>
  <c r="J324" i="107"/>
  <c r="G29" i="95"/>
  <c r="H29" i="95"/>
  <c r="I29" i="95"/>
  <c r="I25" i="95"/>
  <c r="H25" i="95"/>
  <c r="H33" i="95"/>
  <c r="I33" i="95"/>
  <c r="J33" i="95"/>
  <c r="H47" i="95"/>
  <c r="I31" i="95"/>
  <c r="I23" i="95"/>
  <c r="I15" i="95"/>
  <c r="H19" i="95"/>
  <c r="F27" i="95"/>
  <c r="I21" i="95"/>
  <c r="H21" i="95"/>
  <c r="G21" i="95"/>
  <c r="C53" i="95"/>
  <c r="I41" i="95"/>
  <c r="H41" i="95"/>
  <c r="G31" i="95"/>
  <c r="H31" i="95"/>
  <c r="H23" i="95"/>
  <c r="H37" i="95"/>
  <c r="I37" i="95"/>
  <c r="I43" i="95"/>
  <c r="H43" i="95"/>
  <c r="I35" i="95"/>
  <c r="H35" i="95"/>
  <c r="I49" i="95"/>
  <c r="J49" i="95"/>
  <c r="H39" i="95"/>
  <c r="I39" i="95"/>
  <c r="E13" i="95"/>
  <c r="E15" i="95"/>
  <c r="G25" i="95"/>
  <c r="F25" i="95"/>
  <c r="J51" i="95"/>
  <c r="F17" i="95"/>
  <c r="E17" i="95"/>
  <c r="H45" i="95"/>
  <c r="J45" i="95"/>
  <c r="I45" i="95"/>
  <c r="I53" i="95"/>
  <c r="I54" i="95"/>
  <c r="G19" i="95"/>
  <c r="F19" i="95"/>
  <c r="F53" i="95"/>
  <c r="F54" i="95"/>
  <c r="E53" i="95"/>
  <c r="E54" i="95"/>
  <c r="E55" i="95"/>
  <c r="J53" i="95"/>
  <c r="J54" i="95"/>
  <c r="G53" i="95"/>
  <c r="G54" i="95"/>
  <c r="D44" i="95"/>
  <c r="D26" i="95"/>
  <c r="D28" i="95"/>
  <c r="D42" i="95"/>
  <c r="D38" i="95"/>
  <c r="D22" i="95"/>
  <c r="D36" i="95"/>
  <c r="D20" i="95"/>
  <c r="D12" i="95"/>
  <c r="D32" i="95"/>
  <c r="D48" i="95"/>
  <c r="D18" i="95"/>
  <c r="D24" i="95"/>
  <c r="D34" i="95"/>
  <c r="D40" i="95"/>
  <c r="D50" i="95"/>
  <c r="D30" i="95"/>
  <c r="D46" i="95"/>
  <c r="D14" i="95"/>
  <c r="D16" i="95"/>
  <c r="F55" i="95"/>
  <c r="G55" i="95"/>
  <c r="H53" i="95"/>
  <c r="H54" i="95"/>
  <c r="D53" i="95"/>
  <c r="H55" i="95"/>
  <c r="I55" i="95"/>
  <c r="J55" i="95"/>
</calcChain>
</file>

<file path=xl/sharedStrings.xml><?xml version="1.0" encoding="utf-8"?>
<sst xmlns="http://schemas.openxmlformats.org/spreadsheetml/2006/main" count="1066" uniqueCount="581">
  <si>
    <t>ITEM</t>
  </si>
  <si>
    <t>m</t>
  </si>
  <si>
    <t>un</t>
  </si>
  <si>
    <t>LOUÇAS E METAIS</t>
  </si>
  <si>
    <t>ESQUADRIAS</t>
  </si>
  <si>
    <t>m²</t>
  </si>
  <si>
    <t>PINTURA</t>
  </si>
  <si>
    <t>Ministério da Educação</t>
  </si>
  <si>
    <t xml:space="preserve">Planilha Orçamentária 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</si>
  <si>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</si>
  <si>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</si>
  <si>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</si>
  <si>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</si>
  <si>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</si>
  <si>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</si>
  <si>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</si>
  <si>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</si>
  <si>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</si>
  <si>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</si>
  <si>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</si>
  <si>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</si>
  <si>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</si>
  <si>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</si>
  <si>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</si>
  <si>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</si>
  <si>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</si>
  <si>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</si>
  <si>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</si>
  <si>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</si>
  <si>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</si>
  <si>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</si>
  <si>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</si>
  <si>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</si>
  <si>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</si>
  <si>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14.1</t>
  </si>
  <si>
    <t>4.3</t>
  </si>
  <si>
    <t>DESCRIÇÃO DOS SERVIÇOS</t>
  </si>
  <si>
    <t>QUANT.</t>
  </si>
  <si>
    <t>VALOR (R$)</t>
  </si>
  <si>
    <t xml:space="preserve">SUPERESTRUTURA </t>
  </si>
  <si>
    <t>10.2</t>
  </si>
  <si>
    <t>m³</t>
  </si>
  <si>
    <t>1.3</t>
  </si>
  <si>
    <t>2.4</t>
  </si>
  <si>
    <t>11.5</t>
  </si>
  <si>
    <t>1.4</t>
  </si>
  <si>
    <t>SINAPI</t>
  </si>
  <si>
    <t>PORTAS DE MADEIRA</t>
  </si>
  <si>
    <t>FERRAGENS E ACESSÓRIOS</t>
  </si>
  <si>
    <t>JANELAS DE ALUMÍNIO</t>
  </si>
  <si>
    <t>VIDROS</t>
  </si>
  <si>
    <t>MERCADO</t>
  </si>
  <si>
    <t>SISTEMA DE VEDAÇÃO VERTICAL INTERNO E EXTERNO (PAREDES)</t>
  </si>
  <si>
    <t xml:space="preserve">SISTEMAS DE COBERTURA </t>
  </si>
  <si>
    <t>REVESTIMENTOS INTERNOS E EXTERNOS</t>
  </si>
  <si>
    <t>SISTEMAS DE PISOS INTERNOS E EXTERNOS (PAVIMENTAÇÃO)</t>
  </si>
  <si>
    <t>PAVIMENTAÇÃO EXTERNA</t>
  </si>
  <si>
    <t>INSTALAÇÃO SANITÁRIA</t>
  </si>
  <si>
    <t>SISTEMA DE PROTEÇÃO CONTRA DESCARGAS ATMOSFÉRICAS (SPDA)</t>
  </si>
  <si>
    <t>SERVIÇOS FINAIS</t>
  </si>
  <si>
    <t>16.1</t>
  </si>
  <si>
    <t>16.3</t>
  </si>
  <si>
    <t>16.4</t>
  </si>
  <si>
    <t>INSTALAÇÕES HIDRÁULICA</t>
  </si>
  <si>
    <t>SERVIÇOS COMPLEMENTARES</t>
  </si>
  <si>
    <t>CÓDIGO</t>
  </si>
  <si>
    <t>FONTE</t>
  </si>
  <si>
    <t xml:space="preserve">FUNDAÇÕES </t>
  </si>
  <si>
    <t>SISTEMA DE PROTEÇÃO CONTRA INCÊNCIO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</si>
  <si>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</si>
  <si>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</si>
  <si>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</si>
  <si>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</si>
  <si>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</si>
  <si>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1.8</t>
  </si>
  <si>
    <t>SEINFRA</t>
  </si>
  <si>
    <t xml:space="preserve">Instalação provisória de água </t>
  </si>
  <si>
    <t>C2849</t>
  </si>
  <si>
    <t>Instalações provisórias de esgoto</t>
  </si>
  <si>
    <t>C2290</t>
  </si>
  <si>
    <t>kg</t>
  </si>
  <si>
    <t>5.2</t>
  </si>
  <si>
    <t>11.4</t>
  </si>
  <si>
    <t>ELETRODUTOS E ACESSÓRIOS</t>
  </si>
  <si>
    <t>4.4</t>
  </si>
  <si>
    <t>9.4</t>
  </si>
  <si>
    <t>13.1</t>
  </si>
  <si>
    <t>13.2</t>
  </si>
  <si>
    <t>14.2</t>
  </si>
  <si>
    <t>15.1</t>
  </si>
  <si>
    <t>15.2</t>
  </si>
  <si>
    <t>15.3</t>
  </si>
  <si>
    <t>15.4</t>
  </si>
  <si>
    <t>15.5</t>
  </si>
  <si>
    <t>18.1</t>
  </si>
  <si>
    <t>19.1</t>
  </si>
  <si>
    <t>17.1</t>
  </si>
  <si>
    <t>17.2</t>
  </si>
  <si>
    <t>17.3</t>
  </si>
  <si>
    <t>17.4</t>
  </si>
  <si>
    <t>18.2</t>
  </si>
  <si>
    <t>18.3</t>
  </si>
  <si>
    <t>CONCRETO ARMADO - LAJES E PILARES</t>
  </si>
  <si>
    <t>73752/1</t>
  </si>
  <si>
    <t>74202/1</t>
  </si>
  <si>
    <t>74106/1</t>
  </si>
  <si>
    <t>73988/2</t>
  </si>
  <si>
    <t>74001/1</t>
  </si>
  <si>
    <t>73960/1</t>
  </si>
  <si>
    <t>74077/1</t>
  </si>
  <si>
    <t>4.5</t>
  </si>
  <si>
    <t>5.3</t>
  </si>
  <si>
    <t>16.2</t>
  </si>
  <si>
    <t>16.5</t>
  </si>
  <si>
    <t>18.4</t>
  </si>
  <si>
    <t>18.5</t>
  </si>
  <si>
    <t>ALVENARIA DE VEDAÇÃO</t>
  </si>
  <si>
    <t>cj</t>
  </si>
  <si>
    <t>1 - Esta planilha orçamentária refere-se  ao projeto básico da Quadra coberta com vestiário.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</si>
  <si>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1.9</t>
  </si>
  <si>
    <t>INSTALAÇÕES DE AGUAS PLUVIAIS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</si>
  <si>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</si>
  <si>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</si>
  <si>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</si>
  <si>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</si>
  <si>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</si>
  <si>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</si>
  <si>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</si>
  <si>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</si>
  <si>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19.2</t>
  </si>
  <si>
    <t>20.1</t>
  </si>
  <si>
    <t>11.6</t>
  </si>
  <si>
    <t>11.7</t>
  </si>
  <si>
    <t>18.6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</si>
  <si>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</si>
  <si>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</si>
  <si>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</si>
  <si>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</si>
  <si>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</si>
  <si>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</si>
  <si>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</si>
  <si>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</si>
  <si>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</si>
  <si>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Subtotal</t>
  </si>
  <si>
    <t>2.5</t>
  </si>
  <si>
    <t>3.2.5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</si>
  <si>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</si>
  <si>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</si>
  <si>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</si>
  <si>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</si>
  <si>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</si>
  <si>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</si>
  <si>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</si>
  <si>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</si>
  <si>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</si>
  <si>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</si>
  <si>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</si>
  <si>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</si>
  <si>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</si>
  <si>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</si>
  <si>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</si>
  <si>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4.5.1</t>
  </si>
  <si>
    <t>5.1.1</t>
  </si>
  <si>
    <t>5.2.1</t>
  </si>
  <si>
    <t>5.3.1</t>
  </si>
  <si>
    <t>6.1.1</t>
  </si>
  <si>
    <t>6.1.2</t>
  </si>
  <si>
    <t>6.1.3</t>
  </si>
  <si>
    <t>6.1.4</t>
  </si>
  <si>
    <t>6.2.1</t>
  </si>
  <si>
    <t>6.2.2</t>
  </si>
  <si>
    <t>6.2.3</t>
  </si>
  <si>
    <t>6.3.1</t>
  </si>
  <si>
    <t>6.3.2</t>
  </si>
  <si>
    <t>6.4.1</t>
  </si>
  <si>
    <t>7.2</t>
  </si>
  <si>
    <t>8.2</t>
  </si>
  <si>
    <t>10.1.1</t>
  </si>
  <si>
    <t>10.1.2</t>
  </si>
  <si>
    <t>10.1.3</t>
  </si>
  <si>
    <t>10.1.4</t>
  </si>
  <si>
    <t>10.1.5</t>
  </si>
  <si>
    <t>10.2.1</t>
  </si>
  <si>
    <t>10.2.2</t>
  </si>
  <si>
    <t>10.2.3</t>
  </si>
  <si>
    <t>IMPERMEABILIZAÇÃO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</si>
  <si>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</si>
  <si>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</si>
  <si>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</si>
  <si>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</si>
  <si>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</si>
  <si>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</si>
  <si>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</si>
  <si>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</si>
  <si>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</si>
  <si>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</si>
  <si>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</si>
  <si>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</si>
  <si>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</si>
  <si>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</si>
  <si>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</si>
  <si>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</si>
  <si>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</si>
  <si>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</si>
  <si>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</si>
  <si>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</si>
  <si>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</si>
  <si>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14.3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</si>
  <si>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</si>
  <si>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</si>
  <si>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</si>
  <si>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</si>
  <si>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</si>
  <si>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</si>
  <si>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</si>
  <si>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</si>
  <si>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</si>
  <si>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</si>
  <si>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</si>
  <si>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</si>
  <si>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</si>
  <si>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</si>
  <si>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</si>
  <si>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</si>
  <si>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</si>
  <si>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</si>
  <si>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</si>
  <si>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</si>
  <si>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</si>
  <si>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</si>
  <si>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</si>
  <si>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</si>
  <si>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17.2.16</t>
  </si>
  <si>
    <t>17.2.17</t>
  </si>
  <si>
    <t>17.2.18</t>
  </si>
  <si>
    <t>17.2.19</t>
  </si>
  <si>
    <t>17.2.20</t>
  </si>
  <si>
    <t>17.2.21</t>
  </si>
  <si>
    <t>17.3.1</t>
  </si>
  <si>
    <t>17.3.2</t>
  </si>
  <si>
    <t>17.3.3</t>
  </si>
  <si>
    <t>17.3.4</t>
  </si>
  <si>
    <t>17.4.1</t>
  </si>
  <si>
    <t>17.4.2</t>
  </si>
  <si>
    <t>17.4.3</t>
  </si>
  <si>
    <t>17.4.4</t>
  </si>
  <si>
    <t>17.4.5</t>
  </si>
  <si>
    <t>17.4.6</t>
  </si>
  <si>
    <t>C3579</t>
  </si>
  <si>
    <t>18.7</t>
  </si>
  <si>
    <t>18.8</t>
  </si>
  <si>
    <t>19.1.1</t>
  </si>
  <si>
    <t>19.1.2</t>
  </si>
  <si>
    <t>19.1.3</t>
  </si>
  <si>
    <t>19.1.4</t>
  </si>
  <si>
    <t>19.1.5</t>
  </si>
  <si>
    <t>19.2.1</t>
  </si>
  <si>
    <t>19.2.2</t>
  </si>
  <si>
    <t>20.2</t>
  </si>
  <si>
    <t>20.3</t>
  </si>
  <si>
    <t>20.4</t>
  </si>
  <si>
    <t>20.5</t>
  </si>
  <si>
    <t>FUNDAÇÕES</t>
  </si>
  <si>
    <t>SERVIÇOS PRELIMINARES</t>
  </si>
  <si>
    <t>4.2.4</t>
  </si>
  <si>
    <t>4.2.5</t>
  </si>
  <si>
    <t xml:space="preserve">Locação da obra (execução de gabarito) </t>
  </si>
  <si>
    <t>Sanitário com vaso e chuveiro para pessoal de obra, coletivo de 2 módulos e 4m², inclusive instalação e aparelhos</t>
  </si>
  <si>
    <t>1.10</t>
  </si>
  <si>
    <t>1.11</t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</si>
  <si>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</si>
  <si>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</si>
  <si>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</si>
  <si>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% ITEM</t>
  </si>
  <si>
    <t xml:space="preserve">MOVIMENTO DE TERRAS </t>
  </si>
  <si>
    <t xml:space="preserve">IMPERMEABILIZAÇÃO </t>
  </si>
  <si>
    <t>INSTALAÇÕES ELÉTRICAS (110V/220V)</t>
  </si>
  <si>
    <t>Valores totais</t>
  </si>
  <si>
    <t>Obra: Projeto Padrão FNDE - Quadra coberta com vestiário - opção 110V com sapatas</t>
  </si>
  <si>
    <t>MINISTÉRIO DA EDUCAÇÃO</t>
  </si>
  <si>
    <t>UN.</t>
  </si>
  <si>
    <t>CPU</t>
  </si>
  <si>
    <t>Quadra coberta com vestiário - 220V com sapatas</t>
  </si>
  <si>
    <t>MOVIMENTO DE TERRA PARA FUNDAÇÕES</t>
  </si>
  <si>
    <t>SUPERESTRUTURA</t>
  </si>
  <si>
    <t>SISTEMAS DE VEDAÇÃO VERTICAL</t>
  </si>
  <si>
    <t>SISTEMAS DE COBERTURA</t>
  </si>
  <si>
    <t>REVESTIMENTOS INTERNO E EXTERNO</t>
  </si>
  <si>
    <t>SISTEMAS DE PISOS</t>
  </si>
  <si>
    <t>PINTURAS E ACABAMENTOS</t>
  </si>
  <si>
    <t>INSTALAÇÃO HIDRÁULICA</t>
  </si>
  <si>
    <t>DRENAGEM DE ÁGUAS PLUVIAIS</t>
  </si>
  <si>
    <t>LOUÇAS, ACESSÓRIOS E METAIS</t>
  </si>
  <si>
    <t>CABOS E FIOS CONDUTORES</t>
  </si>
  <si>
    <t>ILUMINAÇÃO, TOMADAS E INTERRUPTORES</t>
  </si>
  <si>
    <t>Bancada em granito cinza andorinha, espessura 2cm</t>
  </si>
  <si>
    <t>CONCRETO ARMADO - VIGAS BALDRAMES</t>
  </si>
  <si>
    <t>CONCRETO ARMADO - SAPATAS</t>
  </si>
  <si>
    <t>PAVIMENTAÇÃO INTERNA</t>
  </si>
  <si>
    <t>Placa de obra em chapa de aço galvanizado, Padrão Governo Federal</t>
  </si>
  <si>
    <t>Tapume de chapa de madeira compensada, espessura 6mm e h= 2,20m</t>
  </si>
  <si>
    <t xml:space="preserve">Instalação provisória de energia elétrica em baixa tensão </t>
  </si>
  <si>
    <t>Barracão provisório para depósito</t>
  </si>
  <si>
    <t>Sondagem do terreno (um furo com 7m de profundidade a cada 200m²)</t>
  </si>
  <si>
    <t>Limpeza manual de terreno com remoção de camada vegetal</t>
  </si>
  <si>
    <t>Aterro apiloado em camadas de 0,20 m com material argilo-arenoso (entre baldrames)</t>
  </si>
  <si>
    <t>Armação de aço CA-50 Ø 6,3 a 12,5mm; incluso fornecimento, corte, dobra e colocação</t>
  </si>
  <si>
    <t>Armação de aço CA-60 Ø 3,4 a 6,0mm; incluso fornecimento, corte, dobra e colocação</t>
  </si>
  <si>
    <t>Forma de madeira em tábuas para fundações, com reaproveitamento</t>
  </si>
  <si>
    <t>Concreto Bombeado fck= 25MPa; incluindo preparo, lançamento e adensamento</t>
  </si>
  <si>
    <t>Montagem e desmontagem de forma para viga, madeira serrada com reaproveitamento</t>
  </si>
  <si>
    <t>CONCRETO ARMADO - VERGAS E CONTRAVERGAS</t>
  </si>
  <si>
    <t>Pintura em látex PVA sobre teto, 2 demãos</t>
  </si>
  <si>
    <t>Aterramento completo com haste tipo Copperweld ¾"x2,40m; incluso caixa, conector e cabo de cobre nu 25mm²; fornecimento e instalação</t>
  </si>
  <si>
    <t>PM2 - Porta de madeira para pintura, semi-oca (leve ou média), dimensões 90x210cm, espessura 3,5cm; incluso dobradiças, batentes e fechadura</t>
  </si>
  <si>
    <t>Marcação de piso para localização de extintor, dimensões 100x100cm</t>
  </si>
  <si>
    <t>Tubo de PVC Série Normal Ø 40mm, fornecimento e instalação</t>
  </si>
  <si>
    <t>Tubo de PVC Série Normal Ø 50mm, fornecimento e instalação</t>
  </si>
  <si>
    <t>Tubo de PVC Série Normal Ø 100mm, fornecimento e instalação</t>
  </si>
  <si>
    <t>Joelho PVC 45º Ø 40mm, fornecimento e instalação</t>
  </si>
  <si>
    <t>Joelho PVC 90º Ø 100mm, fornecimento e instalação</t>
  </si>
  <si>
    <t>Junção PVC simples 100mm x 100mm, fornecimento e instalação</t>
  </si>
  <si>
    <t>Válvula de retenção para lavatório Ø 1", fornecimento e instalação</t>
  </si>
  <si>
    <t>Cabo de cobre flexível, isolado, seção de 2,5mm²; anti-chama 450/750V</t>
  </si>
  <si>
    <t>Cabo de cobre flexível, isolado, seção de 4mm²; anti-chama 450/750V</t>
  </si>
  <si>
    <t>Cabo de cobre flexível, isolado, seção de 16mm²; anti-chama 450/750V</t>
  </si>
  <si>
    <t>Cabo de cobre flexível, isolado, seção de 35mm²; anti-chama 450/750V</t>
  </si>
  <si>
    <t>CENTRO DE DISTRIBUIÇÃO</t>
  </si>
  <si>
    <t>Quadro de distribuição de energia para 12 disjuntores, fornecimento e instalação</t>
  </si>
  <si>
    <t>Pintura esmalte para telhamento metálico com fundo anticorrosivo, 2 demãos</t>
  </si>
  <si>
    <t>11.8</t>
  </si>
  <si>
    <t>Revestimento cerâmico para piso com placas de dimensões 40x40cm antiderrapante</t>
  </si>
  <si>
    <t>Soleira em granito cinza andorinha, L= 15cm, espessura 2cm</t>
  </si>
  <si>
    <t>Chapisco em parede com argamassa traço 1:3 (cimento e areia)</t>
  </si>
  <si>
    <t>Chapisco em teto com argamassa traço 1:4 (cimento e areia)</t>
  </si>
  <si>
    <t>Pintura prime epóxi para estrutura metálica</t>
  </si>
  <si>
    <t>Pintura epóxi sobre piso industrial</t>
  </si>
  <si>
    <t>Escavação manual de valas em qualquer terreno exceto rocha até h= 2,0m</t>
  </si>
  <si>
    <t>Regularização e compactação do fundo de valas</t>
  </si>
  <si>
    <t>Reaterro apiloado de vala com material da obra</t>
  </si>
  <si>
    <t>Limpeza de azulejo</t>
  </si>
  <si>
    <t>Limpeza de vidro comum</t>
  </si>
  <si>
    <t>Limpeza de piso cerâmico</t>
  </si>
  <si>
    <t>Limpeza geral de quadra poliesportiva</t>
  </si>
  <si>
    <t>Conjunto estrutural metálico para tabelas de basquete, inclusive tabelas</t>
  </si>
  <si>
    <t>Condulete ¾” em liga de alumínio fundido tipo T, fornecimento e instalação</t>
  </si>
  <si>
    <t>Condulete ¾” em liga de alumínio fundido tipo LL, fornecimento e instalação</t>
  </si>
  <si>
    <t>Condulete ¾” em liga de alumínio fundido tipo TA, fornecimento e instalação</t>
  </si>
  <si>
    <t>Condulete ¾” em liga de alumínio fundido tipo XA, fornecimento e instalação</t>
  </si>
  <si>
    <t>Tubo PVC soldável Ø 20mm, fornecimento e instalação</t>
  </si>
  <si>
    <t>Tubo PVC soldável Ø 25mm, fornecimento e instalação</t>
  </si>
  <si>
    <t>Tubo PVC soldável Ø 40mm, fornecimento e instalação</t>
  </si>
  <si>
    <t>Tubo PVC soldável Ø 32mm, fornecimento e instalação</t>
  </si>
  <si>
    <t>Tubo PVC soldável Ø 50mm, fornecimento e instalação</t>
  </si>
  <si>
    <t>Joelho PVC 90º soldável Ø 25mm, fornecimento e instalação</t>
  </si>
  <si>
    <t>Joelho PVC 90º soldável Ø 50mm, fornecimento e instalação</t>
  </si>
  <si>
    <t>Joelho PVC 90º soldável Ø 32mm, fornecimento e instalação</t>
  </si>
  <si>
    <t>REGISTROS E OUTROS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</si>
  <si>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</si>
  <si>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</si>
  <si>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</si>
  <si>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</si>
  <si>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</si>
  <si>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</si>
  <si>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</si>
  <si>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</si>
  <si>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</si>
  <si>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</si>
  <si>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</si>
  <si>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</si>
  <si>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</si>
  <si>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</si>
  <si>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</si>
  <si>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</si>
  <si>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</si>
  <si>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</si>
  <si>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</si>
  <si>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</si>
  <si>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</si>
  <si>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</si>
  <si>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</si>
  <si>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</si>
  <si>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</si>
  <si>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</si>
  <si>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</si>
  <si>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</si>
  <si>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</si>
  <si>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Válvula de descarga 1½" com registro e acabamento cromado, fornecimento e instalação</t>
  </si>
  <si>
    <t>Quadro de medição padrão popular, fornecimento e instalação</t>
  </si>
  <si>
    <t>Caixa d'água em fibra de vidro, capacidade 3000L, fornecimento e instalação</t>
  </si>
  <si>
    <t>Grelha de concreto 40x500x1000mm, fornecimento e instalação</t>
  </si>
  <si>
    <t>Brita nº 2 para caminho d'água, fornecimento e assentamento</t>
  </si>
  <si>
    <t>Sumidouro em alvenaria Ø 1,50x3,00m</t>
  </si>
  <si>
    <t>Fossa séptica Ø 1,00x1,15m</t>
  </si>
  <si>
    <t>Pintura acrílica de faixas de demarcação em quadra poliesportiva</t>
  </si>
  <si>
    <t>Conjunto metálico de traves para futsal, inclusive redes</t>
  </si>
  <si>
    <t>Conjunto metálico para rede de voleibol, inclusive redes e antenas</t>
  </si>
  <si>
    <t>Alambrado para quadra poliesportiva, estruturado por tubos de aço galvanizado 2", com tela de arame galvanizado malha quadrada 5x5cm</t>
  </si>
  <si>
    <t>PM1 - Porta de madeira para pintura, semi-oca (leve ou média), dimensões 80x210cm, espessura 3,5cm; incluso dobradiças, batentes e fechadura</t>
  </si>
  <si>
    <t>Chapa metálica plana resistente a impactos 14GSG 1,95mm; nas portas PM1, PM2 e PM4</t>
  </si>
  <si>
    <t>Verga e contraverga pré-moldada fck= 20MPa, seção 10x10cm</t>
  </si>
  <si>
    <t>Piso industrial em concreto polido para quadra poliesportiva, com juntas de dilatação plásticas e polimento mecanizado, espessura 1cm</t>
  </si>
  <si>
    <t>Montagem e desmontagem de forma, madeira compensada com reaproveitamento</t>
  </si>
  <si>
    <t>Laje de concreto pré-moldada para forro com escoramento</t>
  </si>
  <si>
    <t>Aterro compactado manualmente sob arquibancadas</t>
  </si>
  <si>
    <t>CONCRETO ARMADO - LAJE DE PISO PARA QUADRA</t>
  </si>
  <si>
    <t>CONCRETO ARMADO - ARQUIBANCADAS E BANCOS</t>
  </si>
  <si>
    <t>CONCRETO ARMADO - VIGAS</t>
  </si>
  <si>
    <t>Emboço de parede com argamassa traço 1:2:8 (cimento, cal e areia), espessura 2cm</t>
  </si>
  <si>
    <t>Reboco de parede com argamassa pré-fabricada, espessura 0,5cm</t>
  </si>
  <si>
    <t>Reboco de teto com argamassa pré-fabricada, espessura 0,5cm</t>
  </si>
  <si>
    <t>Emboço de parede com argamassa traço 1:2:8 em arquibancadas, espessura 2cm</t>
  </si>
  <si>
    <t>Chapisco em parede com argamassa traço 1:3 em arquibancadas</t>
  </si>
  <si>
    <t>9.5</t>
  </si>
  <si>
    <t>9.6</t>
  </si>
  <si>
    <t>9.7</t>
  </si>
  <si>
    <t>9.8</t>
  </si>
  <si>
    <t>9.9</t>
  </si>
  <si>
    <t>9.10</t>
  </si>
  <si>
    <t>Passeio em concreto desempenado, espessura 5cm</t>
  </si>
  <si>
    <t>Rampa de acesso ao pátio coberto em concreto não-estrutural</t>
  </si>
  <si>
    <t>Alvenaria de vedação com blocos cerâmicos de 8 furos 9x19x19cm em ½ vez; assentamento com argamassa traço 1:2:8 (cimento, cal e areia)</t>
  </si>
  <si>
    <t>Encunhamento (aperto de alvenaria) com tijolos cerâmicos maciços 5,7x9x19cm em ½ vez (espessura 9cm); assentamento com argamassa traço 1:2 (cimento e areia)</t>
  </si>
  <si>
    <t>ALVENARIA EM ARQUIBANCADAS</t>
  </si>
  <si>
    <t>Alvenaria de tijolo cerâmico 9x19x19 em 1 vez; assentamento com argamassa traço 1:2:8 (cimento, cal e areia)</t>
  </si>
  <si>
    <t>5.2.2</t>
  </si>
  <si>
    <t>Lastro de concreto não-estrutural, espessura 5cm</t>
  </si>
  <si>
    <t>Registro de gaveta bruto Ø ¾", fornecimento e instalação</t>
  </si>
  <si>
    <t>Registro de gaveta bruto Ø 1½", fornecimento e instalação</t>
  </si>
  <si>
    <t>Registro de gaveta com canopla cromada 1½", fornecimento e instalação</t>
  </si>
  <si>
    <t>Registro de gaveta com canopla cromada 1¼", fornecimento e instalação</t>
  </si>
  <si>
    <t>Registro de gaveta com canopla cromada 1", fornecimento e instalação</t>
  </si>
  <si>
    <t>Registro de gaveta com canopla cromada ¾", fornecimento e instalação</t>
  </si>
  <si>
    <t>Engate flexível plástico ½" x 30cm, fornecimento e instalação</t>
  </si>
  <si>
    <t>Luva soldável com rosca 25mm x ¾", fornecimento e instalação</t>
  </si>
  <si>
    <t>Luva redução soldável 40mm x 32mm, fornecimento e instalação</t>
  </si>
  <si>
    <t>Luva redução soldável 50mm x 40mm, fornecimento e instalação</t>
  </si>
  <si>
    <t>Bucha PVC de redução soldável curta 50mm x 40mm, fornecimento e instalação</t>
  </si>
  <si>
    <t>Bucha PVC de redução soldável longa 40mm x 25mm, fornecimento e instalação</t>
  </si>
  <si>
    <t>Armação em tela de aço Q-92 # 15cm; incluso fornecimento e colocação</t>
  </si>
  <si>
    <t>Fornecimento e instalação de lona plástica em laje de piso da quadra, espessura 150 micras</t>
  </si>
  <si>
    <t>Lastro de brita compactada,  espessura 5cm</t>
  </si>
  <si>
    <t>Camada impermeabilizadora, espessura 5cm</t>
  </si>
  <si>
    <t>Camada regularizadora com preparo mecânico, espessura 3cm</t>
  </si>
  <si>
    <t>Canaleta de alvenaria com tijolo em ½ vez, com impermeabilizante na argamassa</t>
  </si>
  <si>
    <t>Quadro de distribuição de energia para 24 disjuntores, fornecimento e instalação</t>
  </si>
  <si>
    <t>Caixa de passagem  de ferro esmaltada 4x2", fornecimento e instalação</t>
  </si>
  <si>
    <t>Eletroduto de aço galvanizado Ø 25mm, fornecimento e instalação</t>
  </si>
  <si>
    <t>Eletroduto de aço galvanizado Ø 32mm, fornecimento e instalação</t>
  </si>
  <si>
    <t>Eletroduto de aço galvanizado Ø40mm, fornecimento e instalação</t>
  </si>
  <si>
    <t>Eletroduto PVC rígido roscável  Ø 40mm, fornecimento e instalação</t>
  </si>
  <si>
    <t>Eletroduto PVC flexível corrugado reforçado Ø 32mm, fornecimento e instalação</t>
  </si>
  <si>
    <t>Eletroduto PVC flexível corrugado reforçado Ø 25mm, fornecimento e instalação</t>
  </si>
  <si>
    <t>Caixa de passagem octogonal 4x4" em chapa galvanizada, fornecimento e instalação</t>
  </si>
  <si>
    <t>Abraçadeira metálica tipo D de ¾", fornecimento e instalação</t>
  </si>
  <si>
    <t>Abraçadeira metálica tipo D de 1", fornecimento e instalação</t>
  </si>
  <si>
    <t>Abraçadeira metálica tipo D de 1½", fornecimento e instalação</t>
  </si>
  <si>
    <t>Luva de ferro galvanizado ¾", fornecimento e instalação</t>
  </si>
  <si>
    <t>Luva de ferro galvanizado 1", fornecimento e instalação</t>
  </si>
  <si>
    <t>Luva de ferro galvanizado 1½", fornecimento e instalação</t>
  </si>
  <si>
    <t>Bucha e arruela de aço galvanizado ¾", fornecimento e instalação</t>
  </si>
  <si>
    <t>Bucha e arruela de aço galvanizado 1", fornecimento e instalação</t>
  </si>
  <si>
    <t>Bucha e arruelade aço galvanizado 1½", fornecimento e instalação</t>
  </si>
  <si>
    <t>Tê PVC de redução soldável 32mm x 25mm, fornecimento e instalação</t>
  </si>
  <si>
    <t>Tê PVC de redução soldável 50mm x 40mm, fornecimento e instalação</t>
  </si>
  <si>
    <t>Pintura esmalte para estrutura metálica e alambrado, 2 demãos</t>
  </si>
  <si>
    <t>Telha metálica ondulada pré pintada na cor branca, espessura 0,5mm (cobertura em arco)</t>
  </si>
  <si>
    <t>Pintura em látex acrílico sobre paredes, platibanda e pilares, 2 demãos</t>
  </si>
  <si>
    <t>Peças de apoio para PNE em aço inox para WC, em PM1, PM2, PM4, lavatórios e paredes</t>
  </si>
  <si>
    <t>Emassamento de paredes, platibanda, pilares e tetos com massa PVA, 2 demãos</t>
  </si>
  <si>
    <t>Luva soldável Ø 32mm, fornecimento e instalação</t>
  </si>
  <si>
    <t>União soldável Ø 20mm, fornecimento e instalação</t>
  </si>
  <si>
    <t>União soldável Ø 50mm, fornecimento e instalação</t>
  </si>
  <si>
    <t>Registro de pressão com canopla Ø ¾", fornecimento e instalação</t>
  </si>
  <si>
    <t>Flange para caixa d'água Ø 25mm, fornecimento e instalação</t>
  </si>
  <si>
    <t>Flange para caixa d'água Ø 50mm, fornecimento e instalação</t>
  </si>
  <si>
    <t>Joelho PVC 90ª soldável com bucha de latão 40mm x 1¼", fornecimento e instalação</t>
  </si>
  <si>
    <t>Joelho PVC de redução 90º soldável 32mm x 25mm, fornecimento e instalação</t>
  </si>
  <si>
    <t>Joelho PVC de redução 90º soldável com bucha de latão 25mm x 1/2", fornecimento e instalação</t>
  </si>
  <si>
    <t>Terminal de Ventilação Série Normal Ø 50mm, fornecimento e instalação</t>
  </si>
  <si>
    <t>Joelho PVC 90º com anel 40mm x 1½", fornecimento e instalação</t>
  </si>
  <si>
    <t>Junção PVC esgoto 50mm x 40mm, fornecimento e instalação</t>
  </si>
  <si>
    <t>Junção PVC esgoto 100mm x 50mm, fornecimento e instalação</t>
  </si>
  <si>
    <t>Curva curta PVC 45º Ø 100mm, fornecimento e instalação</t>
  </si>
  <si>
    <t>Curva curta PVC 90º Ø 40mm, fornecimento e instalação</t>
  </si>
  <si>
    <t>Caixa Sifonada 150x150x50mm, fornecimento e instalação</t>
  </si>
  <si>
    <t>Terminal de pressão tipo prensa com 4 parafusos, fornecimento e instalação</t>
  </si>
  <si>
    <t>Eletroduto de PVC rígido Ø 50mm, fornecimento e instalação</t>
  </si>
  <si>
    <t>Cordoalha de cobre nu 50mm², fornecimento e instalação</t>
  </si>
  <si>
    <t>Cordoalha de cobre nu 35mm², fornecimento e instalação</t>
  </si>
  <si>
    <t>Conector de medição, bronze TEL-560, fornecimento e instalação</t>
  </si>
  <si>
    <t>Conector de bronze para 2 cabos 5/8" TEL-580, fornecimento e instalação</t>
  </si>
  <si>
    <t>Luminária de emergência 30 LED, fornecimento e instalação</t>
  </si>
  <si>
    <t>Dispositivo de proteção contra surtos de tensão 40kA/350V, fornecimento e instalação</t>
  </si>
  <si>
    <t>Corrimãos em perfis metálicos para rampas de acesso, fornecimento e instalação</t>
  </si>
  <si>
    <t>Banco articulado metálico para banho PNE, fornecimento e instalação</t>
  </si>
  <si>
    <t>Torneira de parede de uso geral para jardim ou tanque, fornecimento e instalação</t>
  </si>
  <si>
    <t>Caixa de equalização de potências de embutir, fornecimento e instalação</t>
  </si>
  <si>
    <t>GERAL</t>
  </si>
  <si>
    <t>Adaptador PVC soldável Ø 25mm x ¾" para registro, fornecimento e instalação</t>
  </si>
  <si>
    <t>Adaptador PVC soldável Ø 32mm x 1" para registro, fornecimento e instalação</t>
  </si>
  <si>
    <t>Adaptador PVC soldável  Ø 40mm x 1½" para registro, fornecimento e instalação</t>
  </si>
  <si>
    <t>Adaptador PVC soldável Ø 50mm x 1½" para registro, fornecimento e instalação</t>
  </si>
  <si>
    <t>Reboco de parede com argamassa pré-fabricada em arquibancadas, espessura 0,5cm</t>
  </si>
  <si>
    <t>Revestimento cerâmico com placas de dimensões 30x40cm aplicadas à altura inteira das paredes</t>
  </si>
  <si>
    <t>Revestimento cerâmico com placas de dimensões 10x10cm aplicadas à meia altura das paredes</t>
  </si>
  <si>
    <t>Espelho cristal com moldura em alumínio e compensado plastificado, espessura 4mm</t>
  </si>
  <si>
    <t>Portão metálico 1 folhas de abrir com estrutura em tubos de aço e tela galvanizada</t>
  </si>
  <si>
    <t>PORTÃO E GRADIL METÁLICO</t>
  </si>
  <si>
    <t>Caixilho fixo de alumínio, dimensões 100x40cm e 80x40cm (bandeiras) com vidro liso</t>
  </si>
  <si>
    <t>Piso podotátil em placas pré-moldadas de concreto, assentado com argamassa de cimento, cal e areia; espessura 3cm</t>
  </si>
  <si>
    <t>Luminárias 1x40W de sobrepor completa, fornecimento e instalação</t>
  </si>
  <si>
    <t>Luminárias 2x40W de sobrepor completa, fornecimento e instalação</t>
  </si>
  <si>
    <t>Tarjeta metálica circular tipo LIVRE/OCUPADO para porta em banheiro</t>
  </si>
  <si>
    <t>ELEMENTO VAZADO</t>
  </si>
  <si>
    <t>Cobogó de concreto 6x29x29cm, assentado com argamassa traço 1:7 (cimento e areia)</t>
  </si>
  <si>
    <t>Estrutura metálica em arco; vão de 22,5m</t>
  </si>
  <si>
    <t>Impermeabilização de superfície com tinta betuminosa em fundações, 2 demãos</t>
  </si>
  <si>
    <t>Chuveiro Maxi Ducha com desviador para duchas elétricas, LORENZETTI ou equivalente</t>
  </si>
  <si>
    <t>Bacia Sanitária Convencional em louça branca, fornecimento e instalação</t>
  </si>
  <si>
    <t>Cuba de embutir oval em louça branca, fornecimento e instalação</t>
  </si>
  <si>
    <t>Lavatório Pequeno Ravena/Izy cor Branco Gelo, código L.915; DECA ou equivalente</t>
  </si>
  <si>
    <t>Ducha Higiênica com registro e derivação Linha Izy, código 1984.C37; DECA ou equivalente</t>
  </si>
  <si>
    <t>Torneira para lavatório de mesa bica baixa Izy, código 1193.C37; DECA ou equivalente</t>
  </si>
  <si>
    <t>Papeleira metálica Linha Izy, código 2020.C37, DECA ou equivalente; fornecimento e instalação</t>
  </si>
  <si>
    <t>Dispenser Toalha Linha Excellence, código 7007; Melhoramentos ou equivalente</t>
  </si>
  <si>
    <t>Saboneteira Linha Excellence, código 7009; Melhoramentos ou equivalente</t>
  </si>
  <si>
    <t>Assento plástico Izy, código AP.01, DECA ou equivalente; fornecimento e instalação</t>
  </si>
  <si>
    <t>Luminária de alumínio para quadra poliesportiva, refletor 17" com gradil aramado e base E40 para lâmpada de luz mista 500W; fornecimento e instalação</t>
  </si>
  <si>
    <t>Caixa de inspeção em alvenaria 60x60x60cm</t>
  </si>
  <si>
    <t>Ralo Seco PVC rígido 100mm x 40mm, fornecimento e instalação</t>
  </si>
  <si>
    <t>Sifão PVC tipo copo 1" x 1½", fornecimento e instalação</t>
  </si>
  <si>
    <t>TUBULAÇÕES E CONEXÕES DE PVC</t>
  </si>
  <si>
    <t>CAIXAS E ACESSÓRIOS</t>
  </si>
  <si>
    <t>13.1.7</t>
  </si>
  <si>
    <t>13.1.8</t>
  </si>
  <si>
    <t>13.1.9</t>
  </si>
  <si>
    <t>13.1.10</t>
  </si>
  <si>
    <t>13.1.11</t>
  </si>
  <si>
    <t>Placa de sinalização em PVC fotoluminescente, "Saída de emergência"</t>
  </si>
  <si>
    <t>Placa de sinalização em PVC fotoluminescente, "Extintor de incêndio"</t>
  </si>
  <si>
    <t>Extintor PQS (ABC) 6kg, fornecimento e instalação</t>
  </si>
  <si>
    <t>Tomada universal 2P+T 10A/250V com suporte e placa, fornecimento e instalação</t>
  </si>
  <si>
    <t>Tomada universal 2P+T 20A/250V com suporte e placa, fornecimento e instalação</t>
  </si>
  <si>
    <t>Interruptor simples 1 tecla 10A/250V com suporte e placa, fornecimento e instalação</t>
  </si>
  <si>
    <t>Disjuntor termomagnético monopolar 10A, fornecimento e instalação</t>
  </si>
  <si>
    <t>Disjuntor termomagnético monopolar 20A, fornecimento e instalação</t>
  </si>
  <si>
    <t>Disjuntor termomagnético monopolar 25A, fornecimento e instalação</t>
  </si>
  <si>
    <t>Disjuntor termomagnético tripolar 100A, fornecimento e instalação</t>
  </si>
  <si>
    <t>Disjuntor termomagnético tripolar 150A, fornecimento e instalação</t>
  </si>
  <si>
    <t>CUSTO (R$)</t>
  </si>
  <si>
    <t>PREÇO (R$)</t>
  </si>
  <si>
    <t>Valor TOTAL com BDI</t>
  </si>
  <si>
    <r>
      <t>PM3 - Porta de madeira para banheiro em MDF melamínico, dimensões 60x170cm, espessura 1,8cm;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incluso marco e dobradiças</t>
    </r>
  </si>
  <si>
    <r>
      <t>PM4 - Porta de madeira para banheiro em MDF melamínico, dimensões 90x170cm espessura 1,8cm;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incluso marco e dobradiças</t>
    </r>
  </si>
  <si>
    <t>INSTALAÇÃO ELÉTRICA - 110V</t>
  </si>
  <si>
    <t>Unidade federativa:</t>
  </si>
  <si>
    <r>
      <t>Obra</t>
    </r>
    <r>
      <rPr>
        <sz val="10"/>
        <rFont val="Arial"/>
        <family val="2"/>
      </rPr>
      <t>: Projeto Padrão FNDE - Cobertura de quadra grande - 110V - Sapatas</t>
    </r>
  </si>
  <si>
    <t>Entrada de energia elétrica aérea monofásica 50A, inclusive cabeamento, caixa de proteção para medidor e aterramento</t>
  </si>
  <si>
    <t>JA-1 Janela basculante de alumínio, dimensões 80x60cm com vidro liso</t>
  </si>
  <si>
    <t>C2122</t>
  </si>
  <si>
    <t>C2169</t>
  </si>
  <si>
    <t>C2168</t>
  </si>
  <si>
    <t>C2167</t>
  </si>
  <si>
    <t>C0611</t>
  </si>
  <si>
    <t>C0796</t>
  </si>
  <si>
    <t>Placa de inauguração em metal, dimensões 40x60cm</t>
  </si>
  <si>
    <t>C0479</t>
  </si>
  <si>
    <t>C0480</t>
  </si>
  <si>
    <t>C0482</t>
  </si>
  <si>
    <t>C1898</t>
  </si>
  <si>
    <t>C2284</t>
  </si>
  <si>
    <t>C1920</t>
  </si>
  <si>
    <t>C4624</t>
  </si>
  <si>
    <t>C1208</t>
  </si>
  <si>
    <t>C1151</t>
  </si>
  <si>
    <t>C0326</t>
  </si>
  <si>
    <t>C2455</t>
  </si>
  <si>
    <t>C1327</t>
  </si>
  <si>
    <t>Data de preço: novembro/2021 com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</si>
</sst>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_(* #,##0_);_(* \(#,##0\);_(* &quot;-&quot;_);_(@_)"/>
    <numFmt numFmtId="180" formatCode="&quot;BDI&quot;\ \=\ #.0\ 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01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166" fontId="17" fillId="0" borderId="0" applyBorder="0" applyProtection="0"/>
    <xf numFmtId="0" fontId="9" fillId="0" borderId="0"/>
    <xf numFmtId="0" fontId="17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6" fillId="0" borderId="0"/>
    <xf numFmtId="0" fontId="20" fillId="0" borderId="0"/>
    <xf numFmtId="0" fontId="6" fillId="0" borderId="0"/>
    <xf numFmtId="0" fontId="1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Border="0" applyProtection="0"/>
    <xf numFmtId="168" fontId="21" fillId="0" borderId="0" applyBorder="0" applyProtection="0"/>
    <xf numFmtId="165" fontId="6" fillId="0" borderId="0" applyFont="0" applyFill="0" applyBorder="0" applyAlignment="0" applyProtection="0"/>
    <xf numFmtId="166" fontId="17" fillId="0" borderId="0" applyBorder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69" fontId="6" fillId="0" borderId="0" applyFont="0" applyFill="0" applyBorder="0" applyAlignment="0" applyProtection="0"/>
    <xf numFmtId="170" fontId="23" fillId="0" borderId="0">
      <protection locked="0"/>
    </xf>
    <xf numFmtId="0" fontId="7" fillId="6" borderId="5" applyFill="0" applyBorder="0" applyAlignment="0" applyProtection="0">
      <alignment vertical="center"/>
      <protection locked="0"/>
    </xf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9" fillId="0" borderId="0"/>
    <xf numFmtId="174" fontId="23" fillId="0" borderId="0">
      <protection locked="0"/>
    </xf>
    <xf numFmtId="174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8" fontId="14" fillId="2" borderId="0" applyNumberFormat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10" fontId="14" fillId="7" borderId="1" applyNumberFormat="0" applyBorder="0" applyAlignment="0" applyProtection="0"/>
    <xf numFmtId="0" fontId="6" fillId="0" borderId="0">
      <alignment horizontal="centerContinuous" vertical="justify"/>
    </xf>
    <xf numFmtId="0" fontId="27" fillId="0" borderId="0" applyAlignment="0">
      <alignment horizontal="center"/>
    </xf>
    <xf numFmtId="164" fontId="10" fillId="0" borderId="0" applyFont="0" applyFill="0" applyBorder="0" applyAlignment="0" applyProtection="0"/>
    <xf numFmtId="175" fontId="2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8" fillId="0" borderId="0">
      <alignment horizontal="left" vertical="center" indent="12"/>
    </xf>
    <xf numFmtId="0" fontId="14" fillId="0" borderId="5" applyBorder="0">
      <alignment horizontal="left" vertical="center" wrapText="1" indent="2"/>
      <protection locked="0"/>
    </xf>
    <xf numFmtId="0" fontId="14" fillId="0" borderId="5" applyBorder="0">
      <alignment horizontal="left" vertical="center" wrapText="1" indent="3"/>
      <protection locked="0"/>
    </xf>
    <xf numFmtId="10" fontId="6" fillId="0" borderId="0" applyFont="0" applyFill="0" applyBorder="0" applyAlignment="0" applyProtection="0"/>
    <xf numFmtId="176" fontId="23" fillId="0" borderId="0">
      <protection locked="0"/>
    </xf>
    <xf numFmtId="176" fontId="23" fillId="0" borderId="0">
      <protection locked="0"/>
    </xf>
    <xf numFmtId="177" fontId="23" fillId="0" borderId="0">
      <protection locked="0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30" fillId="0" borderId="0" applyFont="0" applyFill="0" applyBorder="0" applyAlignment="0" applyProtection="0"/>
    <xf numFmtId="178" fontId="31" fillId="0" borderId="0">
      <protection locked="0"/>
    </xf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0" fillId="0" borderId="0"/>
    <xf numFmtId="0" fontId="32" fillId="0" borderId="0">
      <protection locked="0"/>
    </xf>
    <xf numFmtId="0" fontId="32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3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>
      <alignment horizontal="centerContinuous" vertical="justify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2" xfId="1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center"/>
    </xf>
    <xf numFmtId="0" fontId="7" fillId="2" borderId="1" xfId="11" applyFont="1" applyFill="1" applyBorder="1" applyAlignment="1">
      <alignment vertical="center"/>
    </xf>
    <xf numFmtId="0" fontId="7" fillId="0" borderId="0" xfId="11" applyFont="1" applyFill="1" applyBorder="1" applyAlignment="1">
      <alignment horizontal="left" vertical="center"/>
    </xf>
    <xf numFmtId="0" fontId="7" fillId="0" borderId="0" xfId="1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 vertical="center"/>
    </xf>
    <xf numFmtId="0" fontId="7" fillId="0" borderId="1" xfId="11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vertical="center"/>
    </xf>
    <xf numFmtId="0" fontId="7" fillId="0" borderId="1" xfId="11" applyFont="1" applyFill="1" applyBorder="1" applyAlignment="1">
      <alignment vertical="center" wrapText="1"/>
    </xf>
    <xf numFmtId="0" fontId="7" fillId="0" borderId="3" xfId="11" applyFont="1" applyFill="1" applyBorder="1" applyAlignment="1">
      <alignment horizontal="center"/>
    </xf>
    <xf numFmtId="0" fontId="7" fillId="0" borderId="3" xfId="11" applyFont="1" applyFill="1" applyBorder="1" applyAlignment="1">
      <alignment vertical="center"/>
    </xf>
    <xf numFmtId="0" fontId="7" fillId="0" borderId="1" xfId="1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justify" vertical="center" wrapText="1"/>
    </xf>
    <xf numFmtId="165" fontId="7" fillId="0" borderId="1" xfId="30" applyFont="1" applyFill="1" applyBorder="1" applyAlignment="1">
      <alignment horizontal="center" vertical="center"/>
    </xf>
    <xf numFmtId="165" fontId="7" fillId="0" borderId="0" xfId="30" applyFont="1" applyFill="1" applyBorder="1" applyAlignment="1">
      <alignment horizontal="center" vertical="center"/>
    </xf>
    <xf numFmtId="165" fontId="7" fillId="2" borderId="1" xfId="30" applyFont="1" applyFill="1" applyBorder="1" applyAlignment="1">
      <alignment vertical="center"/>
    </xf>
    <xf numFmtId="165" fontId="7" fillId="0" borderId="3" xfId="3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vertical="center" wrapText="1"/>
    </xf>
    <xf numFmtId="0" fontId="7" fillId="0" borderId="9" xfId="11" applyFont="1" applyFill="1" applyBorder="1" applyAlignment="1">
      <alignment vertical="center" wrapText="1"/>
    </xf>
    <xf numFmtId="165" fontId="7" fillId="0" borderId="0" xfId="29" applyFont="1" applyFill="1" applyAlignment="1">
      <alignment vertical="center"/>
    </xf>
    <xf numFmtId="0" fontId="11" fillId="0" borderId="9" xfId="11" applyFont="1" applyFill="1" applyBorder="1" applyAlignment="1">
      <alignment vertical="center" wrapText="1"/>
    </xf>
    <xf numFmtId="49" fontId="7" fillId="4" borderId="7" xfId="11" applyNumberFormat="1" applyFont="1" applyFill="1" applyBorder="1" applyAlignment="1">
      <alignment horizontal="center" vertical="center"/>
    </xf>
    <xf numFmtId="49" fontId="7" fillId="4" borderId="27" xfId="11" applyNumberFormat="1" applyFont="1" applyFill="1" applyBorder="1" applyAlignment="1">
      <alignment horizontal="center" vertical="center"/>
    </xf>
    <xf numFmtId="165" fontId="7" fillId="4" borderId="27" xfId="3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right" vertical="center"/>
    </xf>
    <xf numFmtId="49" fontId="7" fillId="4" borderId="5" xfId="0" applyNumberFormat="1" applyFont="1" applyFill="1" applyBorder="1" applyAlignment="1">
      <alignment vertical="center"/>
    </xf>
    <xf numFmtId="49" fontId="7" fillId="4" borderId="26" xfId="0" applyNumberFormat="1" applyFont="1" applyFill="1" applyBorder="1" applyAlignment="1">
      <alignment vertical="center"/>
    </xf>
    <xf numFmtId="0" fontId="7" fillId="4" borderId="29" xfId="0" applyFont="1" applyFill="1" applyBorder="1" applyAlignment="1">
      <alignment horizontal="right" vertical="center"/>
    </xf>
    <xf numFmtId="165" fontId="7" fillId="0" borderId="0" xfId="25" applyFont="1" applyFill="1" applyBorder="1" applyAlignment="1">
      <alignment horizontal="center" vertical="center" wrapText="1"/>
    </xf>
    <xf numFmtId="165" fontId="7" fillId="0" borderId="0" xfId="25" applyFont="1" applyFill="1" applyBorder="1" applyAlignment="1">
      <alignment horizontal="center" vertical="center"/>
    </xf>
    <xf numFmtId="165" fontId="7" fillId="0" borderId="1" xfId="25" applyFont="1" applyFill="1" applyBorder="1" applyAlignment="1">
      <alignment vertical="center"/>
    </xf>
    <xf numFmtId="165" fontId="7" fillId="0" borderId="0" xfId="25" applyFont="1" applyFill="1" applyBorder="1" applyAlignment="1">
      <alignment vertical="center"/>
    </xf>
    <xf numFmtId="165" fontId="7" fillId="4" borderId="28" xfId="25" applyFont="1" applyFill="1" applyBorder="1" applyAlignment="1">
      <alignment horizontal="center" vertical="center" wrapText="1"/>
    </xf>
    <xf numFmtId="165" fontId="7" fillId="2" borderId="1" xfId="25" applyFont="1" applyFill="1" applyBorder="1" applyAlignment="1">
      <alignment vertical="center"/>
    </xf>
    <xf numFmtId="165" fontId="7" fillId="0" borderId="1" xfId="25" applyFont="1" applyFill="1" applyBorder="1" applyAlignment="1">
      <alignment vertical="center" wrapText="1"/>
    </xf>
    <xf numFmtId="165" fontId="7" fillId="0" borderId="0" xfId="25" applyFont="1" applyFill="1" applyBorder="1" applyAlignment="1">
      <alignment vertical="center" wrapText="1"/>
    </xf>
    <xf numFmtId="165" fontId="7" fillId="0" borderId="0" xfId="25" applyFont="1" applyBorder="1" applyAlignment="1">
      <alignment horizontal="right" vertical="center"/>
    </xf>
    <xf numFmtId="165" fontId="7" fillId="4" borderId="1" xfId="25" applyFont="1" applyFill="1" applyBorder="1" applyAlignment="1">
      <alignment horizontal="right" vertical="center"/>
    </xf>
    <xf numFmtId="165" fontId="7" fillId="0" borderId="1" xfId="25" applyFont="1" applyFill="1" applyBorder="1" applyAlignment="1">
      <alignment horizontal="right" vertical="center"/>
    </xf>
    <xf numFmtId="165" fontId="7" fillId="0" borderId="0" xfId="25" applyFont="1" applyFill="1" applyBorder="1" applyAlignment="1">
      <alignment horizontal="right" vertical="center"/>
    </xf>
    <xf numFmtId="165" fontId="7" fillId="4" borderId="27" xfId="25" applyFont="1" applyFill="1" applyBorder="1" applyAlignment="1">
      <alignment horizontal="center" vertical="center" wrapText="1"/>
    </xf>
    <xf numFmtId="165" fontId="7" fillId="2" borderId="1" xfId="25" applyFont="1" applyFill="1" applyBorder="1" applyAlignment="1">
      <alignment horizontal="right" vertical="center"/>
    </xf>
    <xf numFmtId="165" fontId="7" fillId="0" borderId="1" xfId="25" applyFont="1" applyFill="1" applyBorder="1" applyAlignment="1">
      <alignment horizontal="right" vertical="center" wrapText="1"/>
    </xf>
    <xf numFmtId="165" fontId="7" fillId="0" borderId="3" xfId="25" applyFont="1" applyFill="1" applyBorder="1" applyAlignment="1">
      <alignment horizontal="right" vertical="center" wrapText="1"/>
    </xf>
    <xf numFmtId="165" fontId="7" fillId="0" borderId="0" xfId="25" applyFont="1" applyFill="1" applyBorder="1" applyAlignment="1">
      <alignment horizontal="right" vertical="center" wrapText="1"/>
    </xf>
    <xf numFmtId="165" fontId="7" fillId="0" borderId="3" xfId="25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center" vertical="center"/>
    </xf>
    <xf numFmtId="0" fontId="0" fillId="0" borderId="0" xfId="0"/>
    <xf numFmtId="166" fontId="12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 wrapText="1"/>
    </xf>
    <xf numFmtId="0" fontId="5" fillId="3" borderId="1" xfId="17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74" applyNumberFormat="1" applyFont="1" applyFill="1" applyBorder="1" applyAlignment="1">
      <alignment horizontal="center" vertical="center" wrapText="1"/>
    </xf>
    <xf numFmtId="0" fontId="5" fillId="3" borderId="1" xfId="1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174" applyFont="1" applyAlignment="1">
      <alignment vertical="center"/>
    </xf>
    <xf numFmtId="0" fontId="5" fillId="0" borderId="0" xfId="174" applyFont="1" applyAlignment="1">
      <alignment horizontal="left" vertical="center"/>
    </xf>
    <xf numFmtId="0" fontId="5" fillId="0" borderId="0" xfId="174" applyFont="1" applyAlignment="1">
      <alignment horizontal="center" vertical="center"/>
    </xf>
    <xf numFmtId="165" fontId="5" fillId="0" borderId="0" xfId="175" applyFont="1" applyAlignment="1">
      <alignment horizontal="center" vertical="center"/>
    </xf>
    <xf numFmtId="0" fontId="7" fillId="0" borderId="22" xfId="174" applyFont="1" applyBorder="1" applyAlignment="1">
      <alignment vertical="center"/>
    </xf>
    <xf numFmtId="0" fontId="7" fillId="0" borderId="23" xfId="174" applyFont="1" applyBorder="1" applyAlignment="1">
      <alignment vertical="center"/>
    </xf>
    <xf numFmtId="0" fontId="5" fillId="0" borderId="23" xfId="174" applyFont="1" applyBorder="1" applyAlignment="1">
      <alignment horizontal="left" vertical="center"/>
    </xf>
    <xf numFmtId="0" fontId="5" fillId="0" borderId="23" xfId="174" applyFont="1" applyBorder="1" applyAlignment="1">
      <alignment horizontal="center" vertical="center"/>
    </xf>
    <xf numFmtId="165" fontId="5" fillId="0" borderId="23" xfId="175" applyFont="1" applyBorder="1" applyAlignment="1">
      <alignment horizontal="center" vertical="center"/>
    </xf>
    <xf numFmtId="0" fontId="5" fillId="0" borderId="23" xfId="174" applyFont="1" applyBorder="1" applyAlignment="1">
      <alignment vertical="center"/>
    </xf>
    <xf numFmtId="0" fontId="7" fillId="0" borderId="8" xfId="174" applyFont="1" applyBorder="1" applyAlignment="1">
      <alignment vertical="center"/>
    </xf>
    <xf numFmtId="0" fontId="7" fillId="0" borderId="0" xfId="174" applyFont="1" applyBorder="1" applyAlignment="1">
      <alignment vertical="center"/>
    </xf>
    <xf numFmtId="0" fontId="5" fillId="0" borderId="0" xfId="174" applyFont="1" applyBorder="1" applyAlignment="1">
      <alignment horizontal="left" vertical="center"/>
    </xf>
    <xf numFmtId="0" fontId="5" fillId="0" borderId="0" xfId="174" applyFont="1" applyBorder="1" applyAlignment="1">
      <alignment horizontal="center" vertical="center"/>
    </xf>
    <xf numFmtId="165" fontId="7" fillId="0" borderId="0" xfId="175" applyFont="1" applyBorder="1" applyAlignment="1">
      <alignment horizontal="center" vertical="center"/>
    </xf>
    <xf numFmtId="9" fontId="5" fillId="0" borderId="0" xfId="174" applyNumberFormat="1" applyFont="1" applyBorder="1" applyAlignment="1">
      <alignment vertical="center"/>
    </xf>
    <xf numFmtId="0" fontId="5" fillId="0" borderId="0" xfId="174" applyFont="1" applyBorder="1" applyAlignment="1">
      <alignment vertical="center"/>
    </xf>
    <xf numFmtId="0" fontId="7" fillId="0" borderId="10" xfId="174" applyFont="1" applyBorder="1" applyAlignment="1">
      <alignment vertical="center"/>
    </xf>
    <xf numFmtId="0" fontId="7" fillId="0" borderId="11" xfId="174" applyFont="1" applyBorder="1" applyAlignment="1">
      <alignment vertical="center"/>
    </xf>
    <xf numFmtId="0" fontId="5" fillId="0" borderId="11" xfId="174" applyFont="1" applyBorder="1" applyAlignment="1">
      <alignment horizontal="left" vertical="center"/>
    </xf>
    <xf numFmtId="0" fontId="5" fillId="0" borderId="11" xfId="174" applyFont="1" applyBorder="1" applyAlignment="1">
      <alignment horizontal="center" vertical="center"/>
    </xf>
    <xf numFmtId="165" fontId="7" fillId="0" borderId="11" xfId="175" applyFont="1" applyBorder="1" applyAlignment="1">
      <alignment horizontal="center" vertical="center"/>
    </xf>
    <xf numFmtId="0" fontId="5" fillId="0" borderId="11" xfId="174" applyFont="1" applyBorder="1" applyAlignment="1">
      <alignment vertical="center"/>
    </xf>
    <xf numFmtId="0" fontId="5" fillId="0" borderId="0" xfId="174"/>
    <xf numFmtId="0" fontId="5" fillId="5" borderId="13" xfId="174" applyFill="1" applyBorder="1" applyAlignment="1">
      <alignment horizontal="center"/>
    </xf>
    <xf numFmtId="0" fontId="5" fillId="5" borderId="14" xfId="174" applyFill="1" applyBorder="1" applyAlignment="1">
      <alignment horizontal="center"/>
    </xf>
    <xf numFmtId="0" fontId="5" fillId="5" borderId="14" xfId="174" applyFill="1" applyBorder="1" applyAlignment="1">
      <alignment horizontal="right"/>
    </xf>
    <xf numFmtId="0" fontId="5" fillId="5" borderId="19" xfId="174" applyFill="1" applyBorder="1" applyAlignment="1">
      <alignment horizontal="center"/>
    </xf>
    <xf numFmtId="0" fontId="5" fillId="0" borderId="15" xfId="174" applyBorder="1"/>
    <xf numFmtId="0" fontId="5" fillId="0" borderId="1" xfId="174" applyBorder="1" applyAlignment="1">
      <alignment horizontal="center"/>
    </xf>
    <xf numFmtId="0" fontId="5" fillId="0" borderId="1" xfId="174" applyBorder="1" applyAlignment="1">
      <alignment horizontal="right"/>
    </xf>
    <xf numFmtId="0" fontId="5" fillId="0" borderId="1" xfId="174" applyBorder="1"/>
    <xf numFmtId="0" fontId="5" fillId="0" borderId="20" xfId="174" applyBorder="1"/>
    <xf numFmtId="0" fontId="5" fillId="0" borderId="15" xfId="174" applyBorder="1" applyAlignment="1">
      <alignment horizontal="center"/>
    </xf>
    <xf numFmtId="49" fontId="5" fillId="0" borderId="1" xfId="174" applyNumberFormat="1" applyBorder="1"/>
    <xf numFmtId="165" fontId="0" fillId="0" borderId="1" xfId="175" applyFont="1" applyBorder="1"/>
    <xf numFmtId="10" fontId="0" fillId="0" borderId="1" xfId="176" applyNumberFormat="1" applyFont="1" applyBorder="1"/>
    <xf numFmtId="9" fontId="5" fillId="5" borderId="1" xfId="176" applyFont="1" applyFill="1" applyBorder="1"/>
    <xf numFmtId="165" fontId="5" fillId="0" borderId="1" xfId="174" applyNumberFormat="1" applyBorder="1"/>
    <xf numFmtId="9" fontId="0" fillId="0" borderId="1" xfId="176" applyFont="1" applyFill="1" applyBorder="1"/>
    <xf numFmtId="9" fontId="0" fillId="0" borderId="20" xfId="176" applyFont="1" applyFill="1" applyBorder="1"/>
    <xf numFmtId="165" fontId="5" fillId="0" borderId="20" xfId="174" applyNumberFormat="1" applyBorder="1"/>
    <xf numFmtId="9" fontId="5" fillId="0" borderId="1" xfId="176" applyFont="1" applyFill="1" applyBorder="1"/>
    <xf numFmtId="9" fontId="5" fillId="5" borderId="20" xfId="176" applyFont="1" applyFill="1" applyBorder="1"/>
    <xf numFmtId="9" fontId="5" fillId="0" borderId="20" xfId="176" applyFont="1" applyFill="1" applyBorder="1"/>
    <xf numFmtId="165" fontId="5" fillId="0" borderId="1" xfId="174" applyNumberFormat="1" applyFill="1" applyBorder="1"/>
    <xf numFmtId="165" fontId="0" fillId="0" borderId="0" xfId="175" applyFont="1"/>
    <xf numFmtId="165" fontId="7" fillId="5" borderId="30" xfId="175" applyFont="1" applyFill="1" applyBorder="1"/>
    <xf numFmtId="10" fontId="5" fillId="4" borderId="25" xfId="174" applyNumberFormat="1" applyFill="1" applyBorder="1"/>
    <xf numFmtId="10" fontId="5" fillId="4" borderId="21" xfId="174" applyNumberFormat="1" applyFill="1" applyBorder="1"/>
    <xf numFmtId="10" fontId="5" fillId="4" borderId="6" xfId="174" applyNumberFormat="1" applyFill="1" applyBorder="1"/>
    <xf numFmtId="10" fontId="0" fillId="0" borderId="0" xfId="176" applyNumberFormat="1" applyFont="1" applyBorder="1"/>
    <xf numFmtId="9" fontId="5" fillId="5" borderId="31" xfId="32" applyFill="1" applyBorder="1"/>
    <xf numFmtId="165" fontId="5" fillId="5" borderId="7" xfId="174" applyNumberFormat="1" applyFill="1" applyBorder="1"/>
    <xf numFmtId="10" fontId="0" fillId="0" borderId="8" xfId="176" applyNumberFormat="1" applyFont="1" applyBorder="1"/>
    <xf numFmtId="10" fontId="0" fillId="0" borderId="9" xfId="176" applyNumberFormat="1" applyFont="1" applyBorder="1"/>
    <xf numFmtId="165" fontId="5" fillId="0" borderId="0" xfId="29" applyFont="1" applyFill="1" applyAlignment="1">
      <alignment vertical="center"/>
    </xf>
    <xf numFmtId="0" fontId="5" fillId="0" borderId="0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vertical="center"/>
    </xf>
    <xf numFmtId="165" fontId="5" fillId="0" borderId="1" xfId="29" applyFont="1" applyFill="1" applyBorder="1" applyAlignment="1">
      <alignment horizontal="right" vertical="center"/>
    </xf>
    <xf numFmtId="165" fontId="5" fillId="0" borderId="1" xfId="29" applyFont="1" applyFill="1" applyBorder="1" applyAlignment="1">
      <alignment vertical="center"/>
    </xf>
    <xf numFmtId="0" fontId="5" fillId="0" borderId="0" xfId="174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74" applyFont="1" applyFill="1" applyBorder="1" applyAlignment="1">
      <alignment vertical="center"/>
    </xf>
    <xf numFmtId="165" fontId="5" fillId="0" borderId="0" xfId="25" applyFont="1" applyFill="1" applyAlignment="1">
      <alignment vertical="center"/>
    </xf>
    <xf numFmtId="0" fontId="5" fillId="0" borderId="0" xfId="0" applyFont="1" applyAlignment="1">
      <alignment vertical="center"/>
    </xf>
    <xf numFmtId="165" fontId="5" fillId="0" borderId="1" xfId="25" applyFont="1" applyBorder="1" applyAlignment="1">
      <alignment horizontal="right" vertical="center"/>
    </xf>
    <xf numFmtId="0" fontId="7" fillId="3" borderId="1" xfId="174" applyFont="1" applyFill="1" applyBorder="1" applyAlignment="1">
      <alignment horizontal="center" vertical="center"/>
    </xf>
    <xf numFmtId="0" fontId="5" fillId="3" borderId="1" xfId="174" applyFont="1" applyFill="1" applyBorder="1" applyAlignment="1">
      <alignment vertical="center"/>
    </xf>
    <xf numFmtId="0" fontId="5" fillId="3" borderId="0" xfId="174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80" fontId="7" fillId="0" borderId="0" xfId="174" applyNumberFormat="1" applyFont="1" applyFill="1" applyBorder="1" applyAlignment="1">
      <alignment horizontal="right" vertical="center" indent="1"/>
    </xf>
    <xf numFmtId="0" fontId="7" fillId="0" borderId="1" xfId="174" applyFont="1" applyFill="1" applyBorder="1" applyAlignment="1">
      <alignment horizontal="center" vertical="center" wrapText="1"/>
    </xf>
    <xf numFmtId="0" fontId="5" fillId="3" borderId="1" xfId="174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0" xfId="30" applyFont="1" applyFill="1" applyAlignment="1">
      <alignment horizontal="left" vertical="center"/>
    </xf>
    <xf numFmtId="0" fontId="12" fillId="0" borderId="1" xfId="7" applyFont="1" applyFill="1" applyBorder="1" applyAlignment="1">
      <alignment horizontal="center" vertical="center" wrapText="1"/>
    </xf>
    <xf numFmtId="165" fontId="5" fillId="3" borderId="1" xfId="29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43" fontId="5" fillId="0" borderId="1" xfId="174" applyNumberFormat="1" applyBorder="1"/>
    <xf numFmtId="43" fontId="5" fillId="0" borderId="20" xfId="174" applyNumberFormat="1" applyBorder="1"/>
    <xf numFmtId="0" fontId="5" fillId="0" borderId="16" xfId="174" applyBorder="1" applyAlignment="1">
      <alignment horizontal="center"/>
    </xf>
    <xf numFmtId="0" fontId="5" fillId="0" borderId="17" xfId="174" applyBorder="1"/>
    <xf numFmtId="165" fontId="0" fillId="0" borderId="17" xfId="175" applyFont="1" applyBorder="1"/>
    <xf numFmtId="10" fontId="0" fillId="0" borderId="17" xfId="176" applyNumberFormat="1" applyFont="1" applyBorder="1"/>
    <xf numFmtId="9" fontId="0" fillId="0" borderId="17" xfId="176" applyFont="1" applyFill="1" applyBorder="1"/>
    <xf numFmtId="165" fontId="5" fillId="0" borderId="18" xfId="174" applyNumberFormat="1" applyBorder="1"/>
    <xf numFmtId="0" fontId="5" fillId="0" borderId="1" xfId="174" applyFont="1" applyFill="1" applyBorder="1" applyAlignment="1">
      <alignment horizontal="left" vertical="center" wrapText="1"/>
    </xf>
    <xf numFmtId="165" fontId="5" fillId="0" borderId="0" xfId="25" applyFont="1" applyAlignment="1">
      <alignment horizontal="right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30" applyFont="1" applyAlignment="1">
      <alignment horizontal="center" vertical="center"/>
    </xf>
    <xf numFmtId="165" fontId="5" fillId="0" borderId="0" xfId="25" applyFont="1" applyAlignment="1">
      <alignment vertical="center"/>
    </xf>
    <xf numFmtId="0" fontId="7" fillId="2" borderId="1" xfId="174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5" fontId="5" fillId="0" borderId="1" xfId="25" quotePrefix="1" applyFont="1" applyFill="1" applyBorder="1" applyAlignment="1">
      <alignment horizontal="right" vertical="center"/>
    </xf>
    <xf numFmtId="0" fontId="5" fillId="0" borderId="1" xfId="1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7" applyNumberFormat="1" applyFont="1" applyFill="1" applyBorder="1" applyAlignment="1">
      <alignment horizontal="center" vertical="center" wrapText="1"/>
    </xf>
    <xf numFmtId="0" fontId="5" fillId="0" borderId="1" xfId="174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11" applyFont="1" applyFill="1" applyBorder="1" applyAlignment="1">
      <alignment vertical="center"/>
    </xf>
    <xf numFmtId="0" fontId="12" fillId="0" borderId="1" xfId="7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30" applyNumberFormat="1" applyFont="1" applyFill="1" applyBorder="1" applyAlignment="1">
      <alignment horizontal="right" vertical="center"/>
    </xf>
    <xf numFmtId="165" fontId="5" fillId="0" borderId="0" xfId="25" applyFont="1" applyBorder="1" applyAlignment="1">
      <alignment horizontal="right" vertical="center"/>
    </xf>
    <xf numFmtId="165" fontId="5" fillId="0" borderId="1" xfId="30" applyFont="1" applyFill="1" applyBorder="1" applyAlignment="1">
      <alignment vertical="center"/>
    </xf>
    <xf numFmtId="165" fontId="5" fillId="0" borderId="1" xfId="25" applyFont="1" applyFill="1" applyBorder="1" applyAlignment="1">
      <alignment horizontal="right" vertical="center"/>
    </xf>
    <xf numFmtId="0" fontId="5" fillId="0" borderId="1" xfId="174" applyFont="1" applyFill="1" applyBorder="1" applyAlignment="1">
      <alignment horizontal="left" vertical="center"/>
    </xf>
    <xf numFmtId="0" fontId="5" fillId="0" borderId="1" xfId="11" applyFont="1" applyFill="1" applyBorder="1" applyAlignment="1">
      <alignment horizontal="left" vertical="center"/>
    </xf>
    <xf numFmtId="165" fontId="5" fillId="0" borderId="1" xfId="30" applyFont="1" applyBorder="1" applyAlignment="1">
      <alignment horizontal="right" vertical="center"/>
    </xf>
    <xf numFmtId="43" fontId="5" fillId="0" borderId="0" xfId="0" applyNumberFormat="1" applyFont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2" fontId="5" fillId="0" borderId="1" xfId="11" applyNumberFormat="1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3" borderId="3" xfId="1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0" fontId="5" fillId="0" borderId="26" xfId="11" applyFont="1" applyFill="1" applyBorder="1" applyAlignment="1">
      <alignment horizontal="left" vertical="center"/>
    </xf>
    <xf numFmtId="0" fontId="5" fillId="0" borderId="26" xfId="174" applyFont="1" applyFill="1" applyBorder="1" applyAlignment="1">
      <alignment horizontal="left" vertical="center" wrapText="1"/>
    </xf>
    <xf numFmtId="0" fontId="7" fillId="3" borderId="1" xfId="174" applyFont="1" applyFill="1" applyBorder="1" applyAlignment="1">
      <alignment vertical="center"/>
    </xf>
    <xf numFmtId="0" fontId="5" fillId="3" borderId="1" xfId="1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30" applyFont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11" applyFont="1" applyFill="1" applyBorder="1" applyAlignment="1">
      <alignment horizontal="left" vertical="center" wrapText="1"/>
    </xf>
    <xf numFmtId="0" fontId="7" fillId="0" borderId="3" xfId="174" applyFont="1" applyFill="1" applyBorder="1" applyAlignment="1">
      <alignment vertical="center"/>
    </xf>
    <xf numFmtId="0" fontId="5" fillId="3" borderId="1" xfId="1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left" vertical="center" wrapText="1"/>
    </xf>
    <xf numFmtId="0" fontId="5" fillId="0" borderId="26" xfId="174" applyFont="1" applyFill="1" applyBorder="1" applyAlignment="1">
      <alignment horizontal="center" vertical="center" wrapText="1"/>
    </xf>
    <xf numFmtId="49" fontId="5" fillId="0" borderId="26" xfId="174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1" xfId="174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5" fontId="5" fillId="0" borderId="0" xfId="25" applyFont="1" applyBorder="1" applyAlignment="1">
      <alignment horizontal="right" vertical="center" wrapText="1"/>
    </xf>
    <xf numFmtId="0" fontId="5" fillId="4" borderId="26" xfId="0" applyFont="1" applyFill="1" applyBorder="1" applyAlignment="1">
      <alignment vertical="center"/>
    </xf>
    <xf numFmtId="165" fontId="5" fillId="4" borderId="1" xfId="25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65" fontId="5" fillId="0" borderId="0" xfId="30" applyFont="1" applyAlignment="1">
      <alignment horizontal="right" vertical="center"/>
    </xf>
    <xf numFmtId="165" fontId="7" fillId="0" borderId="1" xfId="25" applyFont="1" applyBorder="1" applyAlignment="1">
      <alignment horizontal="right" vertical="center"/>
    </xf>
    <xf numFmtId="0" fontId="5" fillId="0" borderId="1" xfId="174" applyBorder="1" applyAlignment="1">
      <alignment horizontal="center" vertical="center"/>
    </xf>
    <xf numFmtId="0" fontId="5" fillId="3" borderId="8" xfId="11" applyFont="1" applyFill="1" applyBorder="1" applyAlignment="1" applyProtection="1">
      <alignment horizontal="left" vertical="center"/>
      <protection locked="0"/>
    </xf>
    <xf numFmtId="0" fontId="5" fillId="3" borderId="0" xfId="11" applyFont="1" applyFill="1" applyBorder="1" applyAlignment="1" applyProtection="1">
      <alignment horizontal="left" vertical="center"/>
      <protection locked="0"/>
    </xf>
    <xf numFmtId="0" fontId="5" fillId="3" borderId="9" xfId="11" applyFont="1" applyFill="1" applyBorder="1" applyAlignment="1" applyProtection="1">
      <alignment horizontal="left" vertical="center"/>
      <protection locked="0"/>
    </xf>
    <xf numFmtId="0" fontId="5" fillId="3" borderId="10" xfId="11" applyFont="1" applyFill="1" applyBorder="1" applyAlignment="1" applyProtection="1">
      <alignment horizontal="left" vertical="center"/>
      <protection locked="0"/>
    </xf>
    <xf numFmtId="0" fontId="5" fillId="3" borderId="11" xfId="11" applyFont="1" applyFill="1" applyBorder="1" applyAlignment="1" applyProtection="1">
      <alignment horizontal="left" vertical="center"/>
      <protection locked="0"/>
    </xf>
    <xf numFmtId="0" fontId="5" fillId="3" borderId="12" xfId="11" applyFont="1" applyFill="1" applyBorder="1" applyAlignment="1" applyProtection="1">
      <alignment horizontal="left" vertical="center"/>
      <protection locked="0"/>
    </xf>
    <xf numFmtId="0" fontId="11" fillId="0" borderId="22" xfId="11" applyFont="1" applyFill="1" applyBorder="1" applyAlignment="1">
      <alignment horizontal="center" vertical="center" wrapText="1"/>
    </xf>
    <xf numFmtId="0" fontId="11" fillId="0" borderId="23" xfId="11" applyFont="1" applyFill="1" applyBorder="1" applyAlignment="1">
      <alignment horizontal="center" vertical="center" wrapText="1"/>
    </xf>
    <xf numFmtId="0" fontId="11" fillId="0" borderId="24" xfId="11" applyFont="1" applyFill="1" applyBorder="1" applyAlignment="1">
      <alignment horizontal="center" vertical="center" wrapText="1"/>
    </xf>
    <xf numFmtId="0" fontId="11" fillId="0" borderId="8" xfId="11" applyFont="1" applyFill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center" vertical="center" wrapText="1"/>
    </xf>
    <xf numFmtId="0" fontId="11" fillId="0" borderId="9" xfId="11" applyFont="1" applyFill="1" applyBorder="1" applyAlignment="1">
      <alignment horizontal="center" vertical="center" wrapText="1"/>
    </xf>
    <xf numFmtId="0" fontId="11" fillId="0" borderId="10" xfId="11" applyFont="1" applyFill="1" applyBorder="1" applyAlignment="1">
      <alignment horizontal="center" vertical="center" wrapText="1"/>
    </xf>
    <xf numFmtId="0" fontId="11" fillId="0" borderId="11" xfId="11" applyFont="1" applyFill="1" applyBorder="1" applyAlignment="1">
      <alignment horizontal="center" vertical="center" wrapText="1"/>
    </xf>
    <xf numFmtId="0" fontId="11" fillId="0" borderId="12" xfId="11" applyFont="1" applyFill="1" applyBorder="1" applyAlignment="1">
      <alignment horizontal="center" vertical="center" wrapText="1"/>
    </xf>
    <xf numFmtId="0" fontId="5" fillId="3" borderId="22" xfId="11" applyNumberFormat="1" applyFont="1" applyFill="1" applyBorder="1" applyAlignment="1" applyProtection="1">
      <alignment horizontal="left" vertical="justify"/>
      <protection locked="0"/>
    </xf>
    <xf numFmtId="0" fontId="5" fillId="3" borderId="23" xfId="11" applyNumberFormat="1" applyFont="1" applyFill="1" applyBorder="1" applyAlignment="1" applyProtection="1">
      <alignment horizontal="left" vertical="justify"/>
      <protection locked="0"/>
    </xf>
    <xf numFmtId="0" fontId="5" fillId="3" borderId="24" xfId="11" applyNumberFormat="1" applyFont="1" applyFill="1" applyBorder="1" applyAlignment="1" applyProtection="1">
      <alignment horizontal="left" vertical="justify"/>
      <protection locked="0"/>
    </xf>
    <xf numFmtId="0" fontId="5" fillId="3" borderId="8" xfId="11" applyNumberFormat="1" applyFont="1" applyFill="1" applyBorder="1" applyAlignment="1" applyProtection="1">
      <alignment horizontal="left" vertical="justify"/>
      <protection locked="0"/>
    </xf>
    <xf numFmtId="0" fontId="5" fillId="3" borderId="0" xfId="11" applyNumberFormat="1" applyFont="1" applyFill="1" applyBorder="1" applyAlignment="1" applyProtection="1">
      <alignment horizontal="left" vertical="justify"/>
      <protection locked="0"/>
    </xf>
    <xf numFmtId="0" fontId="5" fillId="3" borderId="9" xfId="11" applyNumberFormat="1" applyFont="1" applyFill="1" applyBorder="1" applyAlignment="1" applyProtection="1">
      <alignment horizontal="left" vertical="justify"/>
      <protection locked="0"/>
    </xf>
    <xf numFmtId="0" fontId="5" fillId="5" borderId="25" xfId="174" applyFill="1" applyBorder="1" applyAlignment="1">
      <alignment horizontal="center"/>
    </xf>
    <xf numFmtId="0" fontId="5" fillId="5" borderId="6" xfId="174" applyFill="1" applyBorder="1" applyAlignment="1">
      <alignment horizontal="center"/>
    </xf>
    <xf numFmtId="0" fontId="7" fillId="0" borderId="8" xfId="174" applyFont="1" applyBorder="1" applyAlignment="1">
      <alignment horizontal="center" vertical="center"/>
    </xf>
    <xf numFmtId="0" fontId="7" fillId="0" borderId="0" xfId="174" applyFont="1" applyBorder="1" applyAlignment="1">
      <alignment horizontal="center" vertical="center"/>
    </xf>
    <xf numFmtId="0" fontId="7" fillId="0" borderId="22" xfId="174" applyFont="1" applyBorder="1" applyAlignment="1">
      <alignment horizontal="center" vertical="center"/>
    </xf>
    <xf numFmtId="0" fontId="7" fillId="0" borderId="23" xfId="174" applyFont="1" applyBorder="1" applyAlignment="1">
      <alignment horizontal="center" vertical="center"/>
    </xf>
    <xf numFmtId="0" fontId="7" fillId="0" borderId="24" xfId="174" applyFont="1" applyBorder="1" applyAlignment="1">
      <alignment horizontal="center" vertical="center"/>
    </xf>
    <xf numFmtId="0" fontId="7" fillId="0" borderId="10" xfId="174" applyFont="1" applyBorder="1" applyAlignment="1">
      <alignment horizontal="center" vertical="center"/>
    </xf>
    <xf numFmtId="0" fontId="7" fillId="0" borderId="11" xfId="174" applyFont="1" applyBorder="1" applyAlignment="1">
      <alignment horizontal="center" vertical="center"/>
    </xf>
    <xf numFmtId="0" fontId="7" fillId="0" borderId="12" xfId="174" applyFont="1" applyBorder="1" applyAlignment="1">
      <alignment horizontal="center" vertical="center"/>
    </xf>
  </cellXfs>
  <cellStyles count="301">
    <cellStyle name="_x000d__x000a_JournalTemplate=C:\COMFO\CTALK\JOURSTD.TPL_x000d__x000a_LbStateAddress=3 3 0 251 1 89 2 311_x000d__x000a_LbStateJou" xfId="78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79" xr:uid="{00000000-0005-0000-0000-000003000000}"/>
    <cellStyle name="Comma0" xfId="80" xr:uid="{00000000-0005-0000-0000-000004000000}"/>
    <cellStyle name="CORES" xfId="81" xr:uid="{00000000-0005-0000-0000-000005000000}"/>
    <cellStyle name="Currency [0]_Arauco Piping list" xfId="82" xr:uid="{00000000-0005-0000-0000-000006000000}"/>
    <cellStyle name="Currency_Arauco Piping list" xfId="83" xr:uid="{00000000-0005-0000-0000-000007000000}"/>
    <cellStyle name="Currency0" xfId="84" xr:uid="{00000000-0005-0000-0000-000008000000}"/>
    <cellStyle name="Data" xfId="85" xr:uid="{00000000-0005-0000-0000-000009000000}"/>
    <cellStyle name="Date" xfId="86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7" xr:uid="{00000000-0005-0000-0000-00000F000000}"/>
    <cellStyle name="Excel Built-in Normal 3" xfId="87" xr:uid="{00000000-0005-0000-0000-000010000000}"/>
    <cellStyle name="Excel_BuiltIn_Comma" xfId="8" xr:uid="{00000000-0005-0000-0000-000011000000}"/>
    <cellStyle name="Fixed" xfId="88" xr:uid="{00000000-0005-0000-0000-000012000000}"/>
    <cellStyle name="Fixo" xfId="89" xr:uid="{00000000-0005-0000-0000-000013000000}"/>
    <cellStyle name="Followed Hyperlink" xfId="90" xr:uid="{00000000-0005-0000-0000-000014000000}"/>
    <cellStyle name="Grey" xfId="91" xr:uid="{00000000-0005-0000-0000-000015000000}"/>
    <cellStyle name="Heading" xfId="9" xr:uid="{00000000-0005-0000-0000-000016000000}"/>
    <cellStyle name="Heading 1" xfId="92" xr:uid="{00000000-0005-0000-0000-000017000000}"/>
    <cellStyle name="Heading 2" xfId="93" xr:uid="{00000000-0005-0000-0000-000018000000}"/>
    <cellStyle name="Heading1" xfId="10" xr:uid="{00000000-0005-0000-0000-000019000000}"/>
    <cellStyle name="Hiperlink 2" xfId="94" xr:uid="{00000000-0005-0000-0000-00001A000000}"/>
    <cellStyle name="Indefinido" xfId="95" xr:uid="{00000000-0005-0000-0000-00001B000000}"/>
    <cellStyle name="Input [yellow]" xfId="96" xr:uid="{00000000-0005-0000-0000-00001C000000}"/>
    <cellStyle name="material" xfId="97" xr:uid="{00000000-0005-0000-0000-00001D000000}"/>
    <cellStyle name="material 2" xfId="191" xr:uid="{00000000-0005-0000-0000-00001E000000}"/>
    <cellStyle name="MINIPG" xfId="98" xr:uid="{00000000-0005-0000-0000-00001F000000}"/>
    <cellStyle name="Moeda 2" xfId="99" xr:uid="{00000000-0005-0000-0000-000020000000}"/>
    <cellStyle name="Normal" xfId="0" builtinId="0"/>
    <cellStyle name="Normal - Style1" xfId="100" xr:uid="{00000000-0005-0000-0000-000022000000}"/>
    <cellStyle name="Normal 10" xfId="101" xr:uid="{00000000-0005-0000-0000-000023000000}"/>
    <cellStyle name="Normal 10 2" xfId="184" xr:uid="{00000000-0005-0000-0000-000024000000}"/>
    <cellStyle name="Normal 11" xfId="102" xr:uid="{00000000-0005-0000-0000-000025000000}"/>
    <cellStyle name="Normal 11 2" xfId="189" xr:uid="{00000000-0005-0000-0000-000026000000}"/>
    <cellStyle name="Normal 12" xfId="103" xr:uid="{00000000-0005-0000-0000-000027000000}"/>
    <cellStyle name="Normal 12 2" xfId="192" xr:uid="{00000000-0005-0000-0000-000028000000}"/>
    <cellStyle name="Normal 13" xfId="104" xr:uid="{00000000-0005-0000-0000-000029000000}"/>
    <cellStyle name="Normal 13 2" xfId="105" xr:uid="{00000000-0005-0000-0000-00002A000000}"/>
    <cellStyle name="Normal 13 2 2" xfId="193" xr:uid="{00000000-0005-0000-0000-00002B000000}"/>
    <cellStyle name="Normal 13 3" xfId="106" xr:uid="{00000000-0005-0000-0000-00002C000000}"/>
    <cellStyle name="Normal 13 3 2" xfId="194" xr:uid="{00000000-0005-0000-0000-00002D000000}"/>
    <cellStyle name="Normal 13 4" xfId="182" xr:uid="{00000000-0005-0000-0000-00002E000000}"/>
    <cellStyle name="Normal 13 5" xfId="195" xr:uid="{00000000-0005-0000-0000-00002F000000}"/>
    <cellStyle name="Normal 14" xfId="107" xr:uid="{00000000-0005-0000-0000-000030000000}"/>
    <cellStyle name="Normal 14 2" xfId="108" xr:uid="{00000000-0005-0000-0000-000031000000}"/>
    <cellStyle name="Normal 14 2 2" xfId="196" xr:uid="{00000000-0005-0000-0000-000032000000}"/>
    <cellStyle name="Normal 14 3" xfId="109" xr:uid="{00000000-0005-0000-0000-000033000000}"/>
    <cellStyle name="Normal 14 3 2" xfId="197" xr:uid="{00000000-0005-0000-0000-000034000000}"/>
    <cellStyle name="Normal 14 4" xfId="198" xr:uid="{00000000-0005-0000-0000-000035000000}"/>
    <cellStyle name="Normal 15" xfId="110" xr:uid="{00000000-0005-0000-0000-000036000000}"/>
    <cellStyle name="Normal 15 2" xfId="111" xr:uid="{00000000-0005-0000-0000-000037000000}"/>
    <cellStyle name="Normal 16" xfId="112" xr:uid="{00000000-0005-0000-0000-000038000000}"/>
    <cellStyle name="Normal 16 2" xfId="113" xr:uid="{00000000-0005-0000-0000-000039000000}"/>
    <cellStyle name="Normal 16 2 2" xfId="199" xr:uid="{00000000-0005-0000-0000-00003A000000}"/>
    <cellStyle name="Normal 16 3" xfId="114" xr:uid="{00000000-0005-0000-0000-00003B000000}"/>
    <cellStyle name="Normal 16 3 2" xfId="200" xr:uid="{00000000-0005-0000-0000-00003C000000}"/>
    <cellStyle name="Normal 16 4" xfId="201" xr:uid="{00000000-0005-0000-0000-00003D000000}"/>
    <cellStyle name="Normal 17" xfId="52" xr:uid="{00000000-0005-0000-0000-00003E000000}"/>
    <cellStyle name="Normal 17 2" xfId="202" xr:uid="{00000000-0005-0000-0000-00003F000000}"/>
    <cellStyle name="Normal 18" xfId="62" xr:uid="{00000000-0005-0000-0000-000040000000}"/>
    <cellStyle name="Normal 18 2" xfId="203" xr:uid="{00000000-0005-0000-0000-000041000000}"/>
    <cellStyle name="Normal 19" xfId="43" xr:uid="{00000000-0005-0000-0000-000042000000}"/>
    <cellStyle name="Normal 19 2" xfId="204" xr:uid="{00000000-0005-0000-0000-000043000000}"/>
    <cellStyle name="Normal 2" xfId="11" xr:uid="{00000000-0005-0000-0000-000044000000}"/>
    <cellStyle name="Normal 2 2" xfId="115" xr:uid="{00000000-0005-0000-0000-000045000000}"/>
    <cellStyle name="Normal 2 2 2" xfId="174" xr:uid="{00000000-0005-0000-0000-000046000000}"/>
    <cellStyle name="Normal 20" xfId="48" xr:uid="{00000000-0005-0000-0000-000047000000}"/>
    <cellStyle name="Normal 20 2" xfId="205" xr:uid="{00000000-0005-0000-0000-000048000000}"/>
    <cellStyle name="Normal 21" xfId="57" xr:uid="{00000000-0005-0000-0000-000049000000}"/>
    <cellStyle name="Normal 21 2" xfId="206" xr:uid="{00000000-0005-0000-0000-00004A000000}"/>
    <cellStyle name="Normal 22" xfId="39" xr:uid="{00000000-0005-0000-0000-00004B000000}"/>
    <cellStyle name="Normal 22 2" xfId="207" xr:uid="{00000000-0005-0000-0000-00004C000000}"/>
    <cellStyle name="Normal 23" xfId="35" xr:uid="{00000000-0005-0000-0000-00004D000000}"/>
    <cellStyle name="Normal 23 2" xfId="208" xr:uid="{00000000-0005-0000-0000-00004E000000}"/>
    <cellStyle name="Normal 24" xfId="37" xr:uid="{00000000-0005-0000-0000-00004F000000}"/>
    <cellStyle name="Normal 24 2" xfId="209" xr:uid="{00000000-0005-0000-0000-000050000000}"/>
    <cellStyle name="Normal 25" xfId="66" xr:uid="{00000000-0005-0000-0000-000051000000}"/>
    <cellStyle name="Normal 25 2" xfId="210" xr:uid="{00000000-0005-0000-0000-000052000000}"/>
    <cellStyle name="Normal 26" xfId="77" xr:uid="{00000000-0005-0000-0000-000053000000}"/>
    <cellStyle name="Normal 26 2" xfId="211" xr:uid="{00000000-0005-0000-0000-000054000000}"/>
    <cellStyle name="Normal 27" xfId="71" xr:uid="{00000000-0005-0000-0000-000055000000}"/>
    <cellStyle name="Normal 27 2" xfId="212" xr:uid="{00000000-0005-0000-0000-000056000000}"/>
    <cellStyle name="Normal 28" xfId="68" xr:uid="{00000000-0005-0000-0000-000057000000}"/>
    <cellStyle name="Normal 28 2" xfId="213" xr:uid="{00000000-0005-0000-0000-000058000000}"/>
    <cellStyle name="Normal 29" xfId="59" xr:uid="{00000000-0005-0000-0000-000059000000}"/>
    <cellStyle name="Normal 29 2" xfId="214" xr:uid="{00000000-0005-0000-0000-00005A000000}"/>
    <cellStyle name="Normal 3" xfId="12" xr:uid="{00000000-0005-0000-0000-00005B000000}"/>
    <cellStyle name="Normal 3 2" xfId="116" xr:uid="{00000000-0005-0000-0000-00005C000000}"/>
    <cellStyle name="Normal 3 2 2" xfId="215" xr:uid="{00000000-0005-0000-0000-00005D000000}"/>
    <cellStyle name="Normal 3 3" xfId="117" xr:uid="{00000000-0005-0000-0000-00005E000000}"/>
    <cellStyle name="Normal 3 4" xfId="216" xr:uid="{00000000-0005-0000-0000-00005F000000}"/>
    <cellStyle name="Normal 30" xfId="33" xr:uid="{00000000-0005-0000-0000-000060000000}"/>
    <cellStyle name="Normal 30 2" xfId="217" xr:uid="{00000000-0005-0000-0000-000061000000}"/>
    <cellStyle name="Normal 31" xfId="64" xr:uid="{00000000-0005-0000-0000-000062000000}"/>
    <cellStyle name="Normal 31 2" xfId="218" xr:uid="{00000000-0005-0000-0000-000063000000}"/>
    <cellStyle name="Normal 32" xfId="41" xr:uid="{00000000-0005-0000-0000-000064000000}"/>
    <cellStyle name="Normal 32 2" xfId="219" xr:uid="{00000000-0005-0000-0000-000065000000}"/>
    <cellStyle name="Normal 33" xfId="50" xr:uid="{00000000-0005-0000-0000-000066000000}"/>
    <cellStyle name="Normal 33 2" xfId="220" xr:uid="{00000000-0005-0000-0000-000067000000}"/>
    <cellStyle name="Normal 34" xfId="75" xr:uid="{00000000-0005-0000-0000-000068000000}"/>
    <cellStyle name="Normal 34 2" xfId="221" xr:uid="{00000000-0005-0000-0000-000069000000}"/>
    <cellStyle name="Normal 35" xfId="60" xr:uid="{00000000-0005-0000-0000-00006A000000}"/>
    <cellStyle name="Normal 35 2" xfId="222" xr:uid="{00000000-0005-0000-0000-00006B000000}"/>
    <cellStyle name="Normal 36" xfId="46" xr:uid="{00000000-0005-0000-0000-00006C000000}"/>
    <cellStyle name="Normal 36 2" xfId="223" xr:uid="{00000000-0005-0000-0000-00006D000000}"/>
    <cellStyle name="Normal 37" xfId="118" xr:uid="{00000000-0005-0000-0000-00006E000000}"/>
    <cellStyle name="Normal 37 2" xfId="119" xr:uid="{00000000-0005-0000-0000-00006F000000}"/>
    <cellStyle name="Normal 37 2 2" xfId="224" xr:uid="{00000000-0005-0000-0000-000070000000}"/>
    <cellStyle name="Normal 37 3" xfId="225" xr:uid="{00000000-0005-0000-0000-000071000000}"/>
    <cellStyle name="Normal 38" xfId="120" xr:uid="{00000000-0005-0000-0000-000072000000}"/>
    <cellStyle name="Normal 38 2" xfId="226" xr:uid="{00000000-0005-0000-0000-000073000000}"/>
    <cellStyle name="Normal 39" xfId="34" xr:uid="{00000000-0005-0000-0000-000074000000}"/>
    <cellStyle name="Normal 39 2" xfId="227" xr:uid="{00000000-0005-0000-0000-000075000000}"/>
    <cellStyle name="Normal 4" xfId="13" xr:uid="{00000000-0005-0000-0000-000076000000}"/>
    <cellStyle name="Normal 4 2" xfId="185" xr:uid="{00000000-0005-0000-0000-000077000000}"/>
    <cellStyle name="Normal 4 3" xfId="228" xr:uid="{00000000-0005-0000-0000-000078000000}"/>
    <cellStyle name="Normal 40" xfId="36" xr:uid="{00000000-0005-0000-0000-000079000000}"/>
    <cellStyle name="Normal 40 2" xfId="229" xr:uid="{00000000-0005-0000-0000-00007A000000}"/>
    <cellStyle name="Normal 41" xfId="38" xr:uid="{00000000-0005-0000-0000-00007B000000}"/>
    <cellStyle name="Normal 41 2" xfId="230" xr:uid="{00000000-0005-0000-0000-00007C000000}"/>
    <cellStyle name="Normal 42" xfId="40" xr:uid="{00000000-0005-0000-0000-00007D000000}"/>
    <cellStyle name="Normal 42 2" xfId="231" xr:uid="{00000000-0005-0000-0000-00007E000000}"/>
    <cellStyle name="Normal 43" xfId="42" xr:uid="{00000000-0005-0000-0000-00007F000000}"/>
    <cellStyle name="Normal 43 2" xfId="232" xr:uid="{00000000-0005-0000-0000-000080000000}"/>
    <cellStyle name="Normal 44" xfId="44" xr:uid="{00000000-0005-0000-0000-000081000000}"/>
    <cellStyle name="Normal 44 2" xfId="233" xr:uid="{00000000-0005-0000-0000-000082000000}"/>
    <cellStyle name="Normal 45" xfId="45" xr:uid="{00000000-0005-0000-0000-000083000000}"/>
    <cellStyle name="Normal 45 2" xfId="234" xr:uid="{00000000-0005-0000-0000-000084000000}"/>
    <cellStyle name="Normal 46" xfId="47" xr:uid="{00000000-0005-0000-0000-000085000000}"/>
    <cellStyle name="Normal 46 2" xfId="235" xr:uid="{00000000-0005-0000-0000-000086000000}"/>
    <cellStyle name="Normal 47" xfId="49" xr:uid="{00000000-0005-0000-0000-000087000000}"/>
    <cellStyle name="Normal 47 2" xfId="236" xr:uid="{00000000-0005-0000-0000-000088000000}"/>
    <cellStyle name="Normal 48" xfId="51" xr:uid="{00000000-0005-0000-0000-000089000000}"/>
    <cellStyle name="Normal 48 2" xfId="237" xr:uid="{00000000-0005-0000-0000-00008A000000}"/>
    <cellStyle name="Normal 49" xfId="53" xr:uid="{00000000-0005-0000-0000-00008B000000}"/>
    <cellStyle name="Normal 49 2" xfId="238" xr:uid="{00000000-0005-0000-0000-00008C000000}"/>
    <cellStyle name="Normal 5" xfId="121" xr:uid="{00000000-0005-0000-0000-00008D000000}"/>
    <cellStyle name="Normal 5 2" xfId="122" xr:uid="{00000000-0005-0000-0000-00008E000000}"/>
    <cellStyle name="Normal 5 2 2" xfId="123" xr:uid="{00000000-0005-0000-0000-00008F000000}"/>
    <cellStyle name="Normal 5 2 2 2" xfId="239" xr:uid="{00000000-0005-0000-0000-000090000000}"/>
    <cellStyle name="Normal 5 2 3" xfId="124" xr:uid="{00000000-0005-0000-0000-000091000000}"/>
    <cellStyle name="Normal 5 2 3 2" xfId="240" xr:uid="{00000000-0005-0000-0000-000092000000}"/>
    <cellStyle name="Normal 5 2 4" xfId="241" xr:uid="{00000000-0005-0000-0000-000093000000}"/>
    <cellStyle name="Normal 5 3" xfId="125" xr:uid="{00000000-0005-0000-0000-000094000000}"/>
    <cellStyle name="Normal 5 3 2" xfId="242" xr:uid="{00000000-0005-0000-0000-000095000000}"/>
    <cellStyle name="Normal 5 4" xfId="126" xr:uid="{00000000-0005-0000-0000-000096000000}"/>
    <cellStyle name="Normal 5 4 2" xfId="243" xr:uid="{00000000-0005-0000-0000-000097000000}"/>
    <cellStyle name="Normal 5 5" xfId="244" xr:uid="{00000000-0005-0000-0000-000098000000}"/>
    <cellStyle name="Normal 50" xfId="54" xr:uid="{00000000-0005-0000-0000-000099000000}"/>
    <cellStyle name="Normal 50 2" xfId="245" xr:uid="{00000000-0005-0000-0000-00009A000000}"/>
    <cellStyle name="Normal 51" xfId="55" xr:uid="{00000000-0005-0000-0000-00009B000000}"/>
    <cellStyle name="Normal 51 2" xfId="246" xr:uid="{00000000-0005-0000-0000-00009C000000}"/>
    <cellStyle name="Normal 52" xfId="56" xr:uid="{00000000-0005-0000-0000-00009D000000}"/>
    <cellStyle name="Normal 52 2" xfId="247" xr:uid="{00000000-0005-0000-0000-00009E000000}"/>
    <cellStyle name="Normal 53" xfId="58" xr:uid="{00000000-0005-0000-0000-00009F000000}"/>
    <cellStyle name="Normal 53 2" xfId="248" xr:uid="{00000000-0005-0000-0000-0000A0000000}"/>
    <cellStyle name="Normal 54" xfId="61" xr:uid="{00000000-0005-0000-0000-0000A1000000}"/>
    <cellStyle name="Normal 54 2" xfId="249" xr:uid="{00000000-0005-0000-0000-0000A2000000}"/>
    <cellStyle name="Normal 55" xfId="63" xr:uid="{00000000-0005-0000-0000-0000A3000000}"/>
    <cellStyle name="Normal 55 2" xfId="250" xr:uid="{00000000-0005-0000-0000-0000A4000000}"/>
    <cellStyle name="Normal 56" xfId="65" xr:uid="{00000000-0005-0000-0000-0000A5000000}"/>
    <cellStyle name="Normal 56 2" xfId="251" xr:uid="{00000000-0005-0000-0000-0000A6000000}"/>
    <cellStyle name="Normal 57" xfId="67" xr:uid="{00000000-0005-0000-0000-0000A7000000}"/>
    <cellStyle name="Normal 57 2" xfId="252" xr:uid="{00000000-0005-0000-0000-0000A8000000}"/>
    <cellStyle name="Normal 58" xfId="69" xr:uid="{00000000-0005-0000-0000-0000A9000000}"/>
    <cellStyle name="Normal 58 2" xfId="253" xr:uid="{00000000-0005-0000-0000-0000AA000000}"/>
    <cellStyle name="Normal 59" xfId="70" xr:uid="{00000000-0005-0000-0000-0000AB000000}"/>
    <cellStyle name="Normal 59 2" xfId="254" xr:uid="{00000000-0005-0000-0000-0000AC000000}"/>
    <cellStyle name="Normal 6" xfId="14" xr:uid="{00000000-0005-0000-0000-0000AD000000}"/>
    <cellStyle name="Normal 6 2" xfId="127" xr:uid="{00000000-0005-0000-0000-0000AE000000}"/>
    <cellStyle name="Normal 6 2 2" xfId="128" xr:uid="{00000000-0005-0000-0000-0000AF000000}"/>
    <cellStyle name="Normal 6 2 2 2" xfId="129" xr:uid="{00000000-0005-0000-0000-0000B0000000}"/>
    <cellStyle name="Normal 6 2 2 2 2" xfId="255" xr:uid="{00000000-0005-0000-0000-0000B1000000}"/>
    <cellStyle name="Normal 6 2 2 3" xfId="130" xr:uid="{00000000-0005-0000-0000-0000B2000000}"/>
    <cellStyle name="Normal 6 2 2 3 2" xfId="256" xr:uid="{00000000-0005-0000-0000-0000B3000000}"/>
    <cellStyle name="Normal 6 2 2 4" xfId="257" xr:uid="{00000000-0005-0000-0000-0000B4000000}"/>
    <cellStyle name="Normal 6 2 3" xfId="131" xr:uid="{00000000-0005-0000-0000-0000B5000000}"/>
    <cellStyle name="Normal 6 2 3 2" xfId="258" xr:uid="{00000000-0005-0000-0000-0000B6000000}"/>
    <cellStyle name="Normal 6 2 4" xfId="132" xr:uid="{00000000-0005-0000-0000-0000B7000000}"/>
    <cellStyle name="Normal 6 2 4 2" xfId="259" xr:uid="{00000000-0005-0000-0000-0000B8000000}"/>
    <cellStyle name="Normal 6 2 5" xfId="260" xr:uid="{00000000-0005-0000-0000-0000B9000000}"/>
    <cellStyle name="Normal 6 3" xfId="133" xr:uid="{00000000-0005-0000-0000-0000BA000000}"/>
    <cellStyle name="Normal 6 3 2" xfId="134" xr:uid="{00000000-0005-0000-0000-0000BB000000}"/>
    <cellStyle name="Normal 6 3 2 2" xfId="261" xr:uid="{00000000-0005-0000-0000-0000BC000000}"/>
    <cellStyle name="Normal 6 3 3" xfId="135" xr:uid="{00000000-0005-0000-0000-0000BD000000}"/>
    <cellStyle name="Normal 6 3 3 2" xfId="262" xr:uid="{00000000-0005-0000-0000-0000BE000000}"/>
    <cellStyle name="Normal 6 3 4" xfId="263" xr:uid="{00000000-0005-0000-0000-0000BF000000}"/>
    <cellStyle name="Normal 6 4" xfId="136" xr:uid="{00000000-0005-0000-0000-0000C0000000}"/>
    <cellStyle name="Normal 6 4 2" xfId="264" xr:uid="{00000000-0005-0000-0000-0000C1000000}"/>
    <cellStyle name="Normal 6 5" xfId="137" xr:uid="{00000000-0005-0000-0000-0000C2000000}"/>
    <cellStyle name="Normal 6 5 2" xfId="265" xr:uid="{00000000-0005-0000-0000-0000C3000000}"/>
    <cellStyle name="Normal 6 6" xfId="266" xr:uid="{00000000-0005-0000-0000-0000C4000000}"/>
    <cellStyle name="Normal 60" xfId="72" xr:uid="{00000000-0005-0000-0000-0000C5000000}"/>
    <cellStyle name="Normal 60 2" xfId="267" xr:uid="{00000000-0005-0000-0000-0000C6000000}"/>
    <cellStyle name="Normal 61" xfId="73" xr:uid="{00000000-0005-0000-0000-0000C7000000}"/>
    <cellStyle name="Normal 61 2" xfId="268" xr:uid="{00000000-0005-0000-0000-0000C8000000}"/>
    <cellStyle name="Normal 62" xfId="74" xr:uid="{00000000-0005-0000-0000-0000C9000000}"/>
    <cellStyle name="Normal 62 2" xfId="269" xr:uid="{00000000-0005-0000-0000-0000CA000000}"/>
    <cellStyle name="Normal 63" xfId="76" xr:uid="{00000000-0005-0000-0000-0000CB000000}"/>
    <cellStyle name="Normal 63 2" xfId="270" xr:uid="{00000000-0005-0000-0000-0000CC000000}"/>
    <cellStyle name="Normal 64" xfId="177" xr:uid="{00000000-0005-0000-0000-0000CD000000}"/>
    <cellStyle name="Normal 64 2" xfId="178" xr:uid="{00000000-0005-0000-0000-0000CE000000}"/>
    <cellStyle name="Normal 65" xfId="179" xr:uid="{00000000-0005-0000-0000-0000CF000000}"/>
    <cellStyle name="Normal 66" xfId="271" xr:uid="{00000000-0005-0000-0000-0000D0000000}"/>
    <cellStyle name="Normal 67" xfId="272" xr:uid="{00000000-0005-0000-0000-0000D1000000}"/>
    <cellStyle name="Normal 7" xfId="15" xr:uid="{00000000-0005-0000-0000-0000D2000000}"/>
    <cellStyle name="Normal 7 2" xfId="138" xr:uid="{00000000-0005-0000-0000-0000D3000000}"/>
    <cellStyle name="Normal 7 2 2" xfId="273" xr:uid="{00000000-0005-0000-0000-0000D4000000}"/>
    <cellStyle name="Normal 7 3" xfId="274" xr:uid="{00000000-0005-0000-0000-0000D5000000}"/>
    <cellStyle name="Normal 8" xfId="139" xr:uid="{00000000-0005-0000-0000-0000D6000000}"/>
    <cellStyle name="Normal 8 2" xfId="140" xr:uid="{00000000-0005-0000-0000-0000D7000000}"/>
    <cellStyle name="Normal 8 2 2" xfId="275" xr:uid="{00000000-0005-0000-0000-0000D8000000}"/>
    <cellStyle name="Normal 8 3" xfId="276" xr:uid="{00000000-0005-0000-0000-0000D9000000}"/>
    <cellStyle name="Normal 9" xfId="16" xr:uid="{00000000-0005-0000-0000-0000DA000000}"/>
    <cellStyle name="Normal 9 2" xfId="277" xr:uid="{00000000-0005-0000-0000-0000DB000000}"/>
    <cellStyle name="Normal1" xfId="141" xr:uid="{00000000-0005-0000-0000-0000DC000000}"/>
    <cellStyle name="Normal2" xfId="142" xr:uid="{00000000-0005-0000-0000-0000DD000000}"/>
    <cellStyle name="Normal3" xfId="143" xr:uid="{00000000-0005-0000-0000-0000DE000000}"/>
    <cellStyle name="Percent [2]" xfId="144" xr:uid="{00000000-0005-0000-0000-0000DF000000}"/>
    <cellStyle name="Percent [2] 2" xfId="278" xr:uid="{00000000-0005-0000-0000-0000E0000000}"/>
    <cellStyle name="Percent_Sheet1" xfId="145" xr:uid="{00000000-0005-0000-0000-0000E1000000}"/>
    <cellStyle name="Percentual" xfId="146" xr:uid="{00000000-0005-0000-0000-0000E2000000}"/>
    <cellStyle name="Ponto" xfId="147" xr:uid="{00000000-0005-0000-0000-0000E3000000}"/>
    <cellStyle name="Porcentagem" xfId="32" builtinId="5"/>
    <cellStyle name="Porcentagem 2" xfId="17" xr:uid="{00000000-0005-0000-0000-0000E5000000}"/>
    <cellStyle name="Porcentagem 2 2" xfId="176" xr:uid="{00000000-0005-0000-0000-0000E6000000}"/>
    <cellStyle name="Porcentagem 3" xfId="18" xr:uid="{00000000-0005-0000-0000-0000E7000000}"/>
    <cellStyle name="Porcentagem 3 2" xfId="148" xr:uid="{00000000-0005-0000-0000-0000E8000000}"/>
    <cellStyle name="Porcentagem 3 3" xfId="279" xr:uid="{00000000-0005-0000-0000-0000E9000000}"/>
    <cellStyle name="Porcentagem 4" xfId="19" xr:uid="{00000000-0005-0000-0000-0000EA000000}"/>
    <cellStyle name="Porcentagem 4 2" xfId="20" xr:uid="{00000000-0005-0000-0000-0000EB000000}"/>
    <cellStyle name="Porcentagem 4 2 2" xfId="186" xr:uid="{00000000-0005-0000-0000-0000EC000000}"/>
    <cellStyle name="Porcentagem 5" xfId="149" xr:uid="{00000000-0005-0000-0000-0000ED000000}"/>
    <cellStyle name="Porcentagem 6" xfId="150" xr:uid="{00000000-0005-0000-0000-0000EE000000}"/>
    <cellStyle name="Porcentagem 6 2" xfId="151" xr:uid="{00000000-0005-0000-0000-0000EF000000}"/>
    <cellStyle name="Porcentagem 6 2 2" xfId="280" xr:uid="{00000000-0005-0000-0000-0000F0000000}"/>
    <cellStyle name="Porcentagem 6 3" xfId="281" xr:uid="{00000000-0005-0000-0000-0000F1000000}"/>
    <cellStyle name="Porcentagem 7" xfId="180" xr:uid="{00000000-0005-0000-0000-0000F2000000}"/>
    <cellStyle name="Result" xfId="21" xr:uid="{00000000-0005-0000-0000-0000F3000000}"/>
    <cellStyle name="Result2" xfId="22" xr:uid="{00000000-0005-0000-0000-0000F4000000}"/>
    <cellStyle name="Sep. milhar [0]" xfId="152" xr:uid="{00000000-0005-0000-0000-0000F5000000}"/>
    <cellStyle name="Separador de m" xfId="153" xr:uid="{00000000-0005-0000-0000-0000F6000000}"/>
    <cellStyle name="Separador de milhares 2" xfId="23" xr:uid="{00000000-0005-0000-0000-0000F7000000}"/>
    <cellStyle name="Separador de milhares 2 2" xfId="154" xr:uid="{00000000-0005-0000-0000-0000F8000000}"/>
    <cellStyle name="Separador de milhares 2 2 2" xfId="282" xr:uid="{00000000-0005-0000-0000-0000F9000000}"/>
    <cellStyle name="Separador de milhares 2 3" xfId="283" xr:uid="{00000000-0005-0000-0000-0000FA000000}"/>
    <cellStyle name="Separador de milhares 3" xfId="155" xr:uid="{00000000-0005-0000-0000-0000FB000000}"/>
    <cellStyle name="Separador de milhares 4" xfId="24" xr:uid="{00000000-0005-0000-0000-0000FC000000}"/>
    <cellStyle name="Sepavador de milhares [0]_Pasta2" xfId="156" xr:uid="{00000000-0005-0000-0000-0000FD000000}"/>
    <cellStyle name="Standard_RP100_01 (metr.)" xfId="157" xr:uid="{00000000-0005-0000-0000-0000FE000000}"/>
    <cellStyle name="Titulo1" xfId="158" xr:uid="{00000000-0005-0000-0000-0000FF000000}"/>
    <cellStyle name="Titulo2" xfId="159" xr:uid="{00000000-0005-0000-0000-000000010000}"/>
    <cellStyle name="Vírgula" xfId="25" builtinId="3"/>
    <cellStyle name="Vírgula 10" xfId="160" xr:uid="{00000000-0005-0000-0000-000002010000}"/>
    <cellStyle name="Vírgula 10 2" xfId="161" xr:uid="{00000000-0005-0000-0000-000003010000}"/>
    <cellStyle name="Vírgula 10 2 2" xfId="284" xr:uid="{00000000-0005-0000-0000-000004010000}"/>
    <cellStyle name="Vírgula 10 3" xfId="285" xr:uid="{00000000-0005-0000-0000-000005010000}"/>
    <cellStyle name="Vírgula 11" xfId="162" xr:uid="{00000000-0005-0000-0000-000006010000}"/>
    <cellStyle name="Vírgula 11 2" xfId="286" xr:uid="{00000000-0005-0000-0000-000007010000}"/>
    <cellStyle name="Vírgula 12" xfId="163" xr:uid="{00000000-0005-0000-0000-000008010000}"/>
    <cellStyle name="Vírgula 12 2" xfId="287" xr:uid="{00000000-0005-0000-0000-000009010000}"/>
    <cellStyle name="Vírgula 13" xfId="181" xr:uid="{00000000-0005-0000-0000-00000A010000}"/>
    <cellStyle name="Vírgula 2" xfId="26" xr:uid="{00000000-0005-0000-0000-00000B010000}"/>
    <cellStyle name="Vírgula 2 2" xfId="164" xr:uid="{00000000-0005-0000-0000-00000C010000}"/>
    <cellStyle name="Vírgula 2 2 2" xfId="190" xr:uid="{00000000-0005-0000-0000-00000D010000}"/>
    <cellStyle name="Vírgula 2 3" xfId="175" xr:uid="{00000000-0005-0000-0000-00000E010000}"/>
    <cellStyle name="Vírgula 2 4" xfId="288" xr:uid="{00000000-0005-0000-0000-00000F010000}"/>
    <cellStyle name="Vírgula 3" xfId="27" xr:uid="{00000000-0005-0000-0000-000010010000}"/>
    <cellStyle name="Vírgula 3 2" xfId="28" xr:uid="{00000000-0005-0000-0000-000011010000}"/>
    <cellStyle name="Vírgula 3 2 2" xfId="289" xr:uid="{00000000-0005-0000-0000-000012010000}"/>
    <cellStyle name="Vírgula 3 3" xfId="290" xr:uid="{00000000-0005-0000-0000-000013010000}"/>
    <cellStyle name="Vírgula 4" xfId="29" xr:uid="{00000000-0005-0000-0000-000014010000}"/>
    <cellStyle name="Vírgula 5" xfId="30" xr:uid="{00000000-0005-0000-0000-000015010000}"/>
    <cellStyle name="Vírgula 5 2" xfId="31" xr:uid="{00000000-0005-0000-0000-000016010000}"/>
    <cellStyle name="Vírgula 5 2 2" xfId="187" xr:uid="{00000000-0005-0000-0000-000017010000}"/>
    <cellStyle name="Vírgula 6" xfId="165" xr:uid="{00000000-0005-0000-0000-000018010000}"/>
    <cellStyle name="Vírgula 6 2" xfId="166" xr:uid="{00000000-0005-0000-0000-000019010000}"/>
    <cellStyle name="Vírgula 6 2 2" xfId="291" xr:uid="{00000000-0005-0000-0000-00001A010000}"/>
    <cellStyle name="Vírgula 6 3" xfId="188" xr:uid="{00000000-0005-0000-0000-00001B010000}"/>
    <cellStyle name="Vírgula 6 3 2" xfId="292" xr:uid="{00000000-0005-0000-0000-00001C010000}"/>
    <cellStyle name="Vírgula 6 4" xfId="293" xr:uid="{00000000-0005-0000-0000-00001D010000}"/>
    <cellStyle name="Vírgula 7" xfId="167" xr:uid="{00000000-0005-0000-0000-00001E010000}"/>
    <cellStyle name="Vírgula 7 2" xfId="168" xr:uid="{00000000-0005-0000-0000-00001F010000}"/>
    <cellStyle name="Vírgula 7 2 2" xfId="294" xr:uid="{00000000-0005-0000-0000-000020010000}"/>
    <cellStyle name="Vírgula 7 3" xfId="169" xr:uid="{00000000-0005-0000-0000-000021010000}"/>
    <cellStyle name="Vírgula 7 3 2" xfId="295" xr:uid="{00000000-0005-0000-0000-000022010000}"/>
    <cellStyle name="Vírgula 7 4" xfId="183" xr:uid="{00000000-0005-0000-0000-000023010000}"/>
    <cellStyle name="Vírgula 7 4 2" xfId="296" xr:uid="{00000000-0005-0000-0000-000024010000}"/>
    <cellStyle name="Vírgula 7 5" xfId="297" xr:uid="{00000000-0005-0000-0000-000025010000}"/>
    <cellStyle name="Vírgula 8" xfId="170" xr:uid="{00000000-0005-0000-0000-000026010000}"/>
    <cellStyle name="Vírgula 8 2" xfId="171" xr:uid="{00000000-0005-0000-0000-000027010000}"/>
    <cellStyle name="Vírgula 8 2 2" xfId="298" xr:uid="{00000000-0005-0000-0000-000028010000}"/>
    <cellStyle name="Vírgula 8 3" xfId="172" xr:uid="{00000000-0005-0000-0000-000029010000}"/>
    <cellStyle name="Vírgula 8 3 2" xfId="299" xr:uid="{00000000-0005-0000-0000-00002A010000}"/>
    <cellStyle name="Vírgula 8 4" xfId="300" xr:uid="{00000000-0005-0000-0000-00002B010000}"/>
    <cellStyle name="Vírgula 9" xfId="173" xr:uid="{00000000-0005-0000-0000-00002C010000}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 /><Relationship Id="rId1" Type="http://schemas.openxmlformats.org/officeDocument/2006/relationships/image" Target="../media/image1.emf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 /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232679</xdr:colOff>
      <xdr:row>0</xdr:row>
      <xdr:rowOff>115661</xdr:rowOff>
    </xdr:from>
    <xdr:to>
      <xdr:col>2</xdr:col>
      <xdr:colOff>570136</xdr:colOff>
      <xdr:row>2</xdr:row>
      <xdr:rowOff>80282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29" y="115661"/>
          <a:ext cx="985157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625929</xdr:colOff>
      <xdr:row>0</xdr:row>
      <xdr:rowOff>102054</xdr:rowOff>
    </xdr:from>
    <xdr:to>
      <xdr:col>3</xdr:col>
      <xdr:colOff>700768</xdr:colOff>
      <xdr:row>2</xdr:row>
      <xdr:rowOff>56029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979" y="102054"/>
          <a:ext cx="922564" cy="33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66675</xdr:rowOff>
    </xdr:from>
    <xdr:to>
      <xdr:col>1</xdr:col>
      <xdr:colOff>609600</xdr:colOff>
      <xdr:row>1</xdr:row>
      <xdr:rowOff>133350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6675"/>
          <a:ext cx="628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0</xdr:row>
      <xdr:rowOff>57150</xdr:rowOff>
    </xdr:from>
    <xdr:to>
      <xdr:col>1</xdr:col>
      <xdr:colOff>781050</xdr:colOff>
      <xdr:row>1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5"/>
  <sheetViews>
    <sheetView tabSelected="1" topLeftCell="H296" zoomScale="85" zoomScaleNormal="85" zoomScaleSheetLayoutView="70" zoomScalePageLayoutView="75" workbookViewId="0">
      <selection activeCell="B6" sqref="B6"/>
    </sheetView>
  </sheetViews>
  <sheetFormatPr defaultColWidth="9.16796875" defaultRowHeight="12.75" outlineLevelRow="1"/>
  <cols>
    <col min="1" max="1" width="2.01953125" style="148" customWidth="1"/>
    <col min="2" max="2" width="9.70703125" style="176" customWidth="1"/>
    <col min="3" max="4" width="12.67578125" style="176" customWidth="1"/>
    <col min="5" max="5" width="77.5390625" style="236" customWidth="1"/>
    <col min="6" max="6" width="7.68359375" style="176" customWidth="1"/>
    <col min="7" max="7" width="12.67578125" style="237" customWidth="1"/>
    <col min="8" max="9" width="15.640625" style="173" customWidth="1"/>
    <col min="10" max="10" width="17.6640625" style="173" customWidth="1"/>
    <col min="11" max="16384" width="9.16796875" style="148"/>
  </cols>
  <sheetData>
    <row r="1" spans="1:10" ht="15" customHeight="1">
      <c r="A1" s="37"/>
      <c r="B1" s="246" t="s">
        <v>279</v>
      </c>
      <c r="C1" s="247"/>
      <c r="D1" s="247"/>
      <c r="E1" s="247"/>
      <c r="F1" s="247"/>
      <c r="G1" s="247"/>
      <c r="H1" s="247"/>
      <c r="I1" s="247"/>
      <c r="J1" s="248"/>
    </row>
    <row r="2" spans="1:10" ht="15" customHeight="1">
      <c r="A2" s="35"/>
      <c r="B2" s="249"/>
      <c r="C2" s="250"/>
      <c r="D2" s="250"/>
      <c r="E2" s="250"/>
      <c r="F2" s="250"/>
      <c r="G2" s="250"/>
      <c r="H2" s="250"/>
      <c r="I2" s="250"/>
      <c r="J2" s="251"/>
    </row>
    <row r="3" spans="1:10" ht="15" customHeight="1" thickBot="1">
      <c r="A3" s="35"/>
      <c r="B3" s="252"/>
      <c r="C3" s="253"/>
      <c r="D3" s="253"/>
      <c r="E3" s="253"/>
      <c r="F3" s="253"/>
      <c r="G3" s="253"/>
      <c r="H3" s="253"/>
      <c r="I3" s="253"/>
      <c r="J3" s="254"/>
    </row>
    <row r="4" spans="1:10">
      <c r="A4" s="34"/>
      <c r="B4" s="67"/>
      <c r="C4" s="67"/>
      <c r="D4" s="67"/>
      <c r="E4" s="67"/>
      <c r="F4" s="67"/>
      <c r="G4" s="67"/>
      <c r="H4" s="47"/>
      <c r="I4" s="47"/>
      <c r="J4" s="47"/>
    </row>
    <row r="5" spans="1:10" ht="20.100000000000001" customHeight="1">
      <c r="B5" s="36" t="s">
        <v>278</v>
      </c>
      <c r="C5" s="138"/>
      <c r="D5" s="138"/>
      <c r="E5" s="138"/>
      <c r="F5" s="138"/>
      <c r="G5" s="138"/>
      <c r="H5" s="147"/>
      <c r="I5" s="147"/>
      <c r="J5" s="147"/>
    </row>
    <row r="6" spans="1:10" ht="20.100000000000001" customHeight="1">
      <c r="B6" s="36" t="s">
        <v>579</v>
      </c>
      <c r="C6" s="138"/>
      <c r="D6" s="138"/>
      <c r="E6" s="138"/>
      <c r="F6" s="138"/>
      <c r="G6" s="159"/>
      <c r="H6" s="147"/>
      <c r="I6" s="147"/>
      <c r="J6" s="147"/>
    </row>
    <row r="7" spans="1:10" ht="20.100000000000001" customHeight="1">
      <c r="B7" s="36" t="s">
        <v>556</v>
      </c>
      <c r="C7" s="138"/>
      <c r="D7" s="138"/>
      <c r="E7" s="138"/>
      <c r="F7" s="138"/>
      <c r="G7" s="138"/>
      <c r="H7" s="147"/>
      <c r="I7" s="63"/>
    </row>
    <row r="8" spans="1:10" ht="20.100000000000001" customHeight="1">
      <c r="B8" s="36" t="s">
        <v>8</v>
      </c>
      <c r="C8" s="138"/>
      <c r="D8" s="138"/>
      <c r="E8" s="138"/>
      <c r="F8" s="138"/>
      <c r="G8" s="138"/>
      <c r="H8" s="147"/>
      <c r="I8" s="147"/>
      <c r="J8" s="154">
        <v>0.27700000000000002</v>
      </c>
    </row>
    <row r="9" spans="1:10" ht="20.100000000000001" customHeight="1">
      <c r="B9" s="138"/>
      <c r="C9" s="138"/>
      <c r="D9" s="138"/>
      <c r="E9" s="138"/>
      <c r="F9" s="138"/>
      <c r="G9" s="138"/>
      <c r="H9" s="147"/>
      <c r="I9" s="147"/>
      <c r="J9" s="147"/>
    </row>
    <row r="10" spans="1:10" ht="20.100000000000001" customHeight="1">
      <c r="B10" s="12"/>
      <c r="C10" s="12"/>
      <c r="D10" s="12"/>
      <c r="E10" s="13" t="s">
        <v>282</v>
      </c>
      <c r="F10" s="14"/>
      <c r="G10" s="28"/>
      <c r="H10" s="57"/>
      <c r="I10" s="57"/>
      <c r="J10" s="49"/>
    </row>
    <row r="11" spans="1:10" ht="20.100000000000001" customHeight="1" thickBot="1">
      <c r="A11" s="11"/>
      <c r="B11" s="10"/>
      <c r="C11" s="10"/>
      <c r="D11" s="10"/>
      <c r="E11" s="9"/>
      <c r="F11" s="11"/>
      <c r="G11" s="29"/>
      <c r="H11" s="58"/>
      <c r="I11" s="58"/>
      <c r="J11" s="50"/>
    </row>
    <row r="12" spans="1:10" ht="44.25" customHeight="1" thickBot="1">
      <c r="A12" s="174"/>
      <c r="B12" s="38" t="s">
        <v>0</v>
      </c>
      <c r="C12" s="39" t="s">
        <v>65</v>
      </c>
      <c r="D12" s="39" t="s">
        <v>66</v>
      </c>
      <c r="E12" s="39" t="s">
        <v>36</v>
      </c>
      <c r="F12" s="39" t="s">
        <v>280</v>
      </c>
      <c r="G12" s="40" t="s">
        <v>37</v>
      </c>
      <c r="H12" s="59" t="s">
        <v>550</v>
      </c>
      <c r="I12" s="59" t="s">
        <v>551</v>
      </c>
      <c r="J12" s="51" t="s">
        <v>38</v>
      </c>
    </row>
    <row r="13" spans="1:10" ht="20.100000000000001" customHeight="1">
      <c r="B13" s="148"/>
      <c r="C13" s="148"/>
      <c r="D13" s="148"/>
      <c r="E13" s="175"/>
      <c r="G13" s="177"/>
      <c r="J13" s="178"/>
    </row>
    <row r="14" spans="1:10" ht="20.100000000000001" customHeight="1">
      <c r="A14" s="174"/>
      <c r="B14" s="15">
        <v>1</v>
      </c>
      <c r="C14" s="7"/>
      <c r="D14" s="7"/>
      <c r="E14" s="179" t="s">
        <v>263</v>
      </c>
      <c r="F14" s="8"/>
      <c r="G14" s="30"/>
      <c r="H14" s="60"/>
      <c r="I14" s="60"/>
      <c r="J14" s="52">
        <f>J26</f>
        <v>3448.3199999999997</v>
      </c>
    </row>
    <row r="15" spans="1:10" ht="20.100000000000001" customHeight="1" outlineLevel="1">
      <c r="A15" s="174"/>
      <c r="B15" s="77" t="s">
        <v>9</v>
      </c>
      <c r="C15" s="77">
        <v>4813</v>
      </c>
      <c r="D15" s="70" t="s">
        <v>46</v>
      </c>
      <c r="E15" s="180" t="s">
        <v>299</v>
      </c>
      <c r="F15" s="77" t="s">
        <v>5</v>
      </c>
      <c r="G15" s="181">
        <v>10</v>
      </c>
      <c r="H15" s="181">
        <v>225</v>
      </c>
      <c r="I15" s="149">
        <f>H15*1.277</f>
        <v>287.32499999999999</v>
      </c>
      <c r="J15" s="149">
        <f>G15*H15</f>
        <v>2250</v>
      </c>
    </row>
    <row r="16" spans="1:10" ht="20.100000000000001" customHeight="1" outlineLevel="1">
      <c r="A16" s="174"/>
      <c r="B16" s="77" t="s">
        <v>10</v>
      </c>
      <c r="C16" s="182">
        <v>98458</v>
      </c>
      <c r="D16" s="73" t="s">
        <v>46</v>
      </c>
      <c r="E16" s="183" t="s">
        <v>300</v>
      </c>
      <c r="F16" s="73" t="s">
        <v>5</v>
      </c>
      <c r="G16" s="181">
        <v>312.39999999999998</v>
      </c>
      <c r="H16" s="181"/>
      <c r="I16" s="149">
        <f t="shared" ref="I16:I25" si="0">H16*1.277</f>
        <v>0</v>
      </c>
      <c r="J16" s="149">
        <f t="shared" ref="J16:J25" si="1">G16*H16</f>
        <v>0</v>
      </c>
    </row>
    <row r="17" spans="1:10" ht="30" customHeight="1" outlineLevel="1">
      <c r="A17" s="174"/>
      <c r="B17" s="77" t="s">
        <v>42</v>
      </c>
      <c r="C17" s="184">
        <v>101491</v>
      </c>
      <c r="D17" s="72" t="s">
        <v>46</v>
      </c>
      <c r="E17" s="185" t="s">
        <v>558</v>
      </c>
      <c r="F17" s="73" t="s">
        <v>2</v>
      </c>
      <c r="G17" s="181">
        <v>1</v>
      </c>
      <c r="H17" s="181">
        <v>1198.32</v>
      </c>
      <c r="I17" s="149">
        <f t="shared" si="0"/>
        <v>1530.2546399999999</v>
      </c>
      <c r="J17" s="149">
        <f t="shared" si="1"/>
        <v>1198.32</v>
      </c>
    </row>
    <row r="18" spans="1:10" ht="20.100000000000001" customHeight="1" outlineLevel="1">
      <c r="B18" s="77" t="s">
        <v>45</v>
      </c>
      <c r="C18" s="186" t="s">
        <v>108</v>
      </c>
      <c r="D18" s="70" t="s">
        <v>46</v>
      </c>
      <c r="E18" s="187" t="s">
        <v>301</v>
      </c>
      <c r="F18" s="77" t="s">
        <v>2</v>
      </c>
      <c r="G18" s="181">
        <v>1</v>
      </c>
      <c r="H18" s="181">
        <v>0</v>
      </c>
      <c r="I18" s="149">
        <f t="shared" si="0"/>
        <v>0</v>
      </c>
      <c r="J18" s="149">
        <f t="shared" si="1"/>
        <v>0</v>
      </c>
    </row>
    <row r="19" spans="1:10" ht="20.100000000000001" customHeight="1" outlineLevel="1">
      <c r="B19" s="77" t="s">
        <v>71</v>
      </c>
      <c r="C19" s="184"/>
      <c r="D19" s="160" t="s">
        <v>281</v>
      </c>
      <c r="E19" s="188" t="s">
        <v>76</v>
      </c>
      <c r="F19" s="70" t="s">
        <v>2</v>
      </c>
      <c r="G19" s="181">
        <v>1</v>
      </c>
      <c r="H19" s="181">
        <v>0</v>
      </c>
      <c r="I19" s="149">
        <f t="shared" si="0"/>
        <v>0</v>
      </c>
      <c r="J19" s="149">
        <f t="shared" si="1"/>
        <v>0</v>
      </c>
    </row>
    <row r="20" spans="1:10" ht="20.100000000000001" customHeight="1" outlineLevel="1">
      <c r="B20" s="77" t="s">
        <v>72</v>
      </c>
      <c r="C20" s="20" t="s">
        <v>77</v>
      </c>
      <c r="D20" s="21" t="s">
        <v>75</v>
      </c>
      <c r="E20" s="27" t="s">
        <v>78</v>
      </c>
      <c r="F20" s="21" t="s">
        <v>2</v>
      </c>
      <c r="G20" s="181">
        <v>1</v>
      </c>
      <c r="H20" s="181">
        <v>0</v>
      </c>
      <c r="I20" s="149">
        <f t="shared" si="0"/>
        <v>0</v>
      </c>
      <c r="J20" s="149">
        <f t="shared" si="1"/>
        <v>0</v>
      </c>
    </row>
    <row r="21" spans="1:10" ht="30" customHeight="1" outlineLevel="1">
      <c r="B21" s="77" t="s">
        <v>73</v>
      </c>
      <c r="C21" s="184" t="s">
        <v>103</v>
      </c>
      <c r="D21" s="72" t="s">
        <v>46</v>
      </c>
      <c r="E21" s="189" t="s">
        <v>267</v>
      </c>
      <c r="F21" s="74" t="s">
        <v>2</v>
      </c>
      <c r="G21" s="181">
        <v>1</v>
      </c>
      <c r="H21" s="181">
        <v>0</v>
      </c>
      <c r="I21" s="149">
        <f t="shared" si="0"/>
        <v>0</v>
      </c>
      <c r="J21" s="149">
        <f t="shared" si="1"/>
        <v>0</v>
      </c>
    </row>
    <row r="22" spans="1:10" ht="20.100000000000001" customHeight="1" outlineLevel="1">
      <c r="A22" s="174"/>
      <c r="B22" s="77" t="s">
        <v>74</v>
      </c>
      <c r="C22" s="77">
        <v>93584</v>
      </c>
      <c r="D22" s="70" t="s">
        <v>46</v>
      </c>
      <c r="E22" s="180" t="s">
        <v>302</v>
      </c>
      <c r="F22" s="73" t="s">
        <v>5</v>
      </c>
      <c r="G22" s="181">
        <v>20</v>
      </c>
      <c r="H22" s="181"/>
      <c r="I22" s="149">
        <f t="shared" si="0"/>
        <v>0</v>
      </c>
      <c r="J22" s="149">
        <f t="shared" si="1"/>
        <v>0</v>
      </c>
    </row>
    <row r="23" spans="1:10" ht="20.100000000000001" customHeight="1" outlineLevel="1">
      <c r="B23" s="77" t="s">
        <v>119</v>
      </c>
      <c r="C23" s="186" t="s">
        <v>109</v>
      </c>
      <c r="D23" s="70" t="s">
        <v>46</v>
      </c>
      <c r="E23" s="187" t="s">
        <v>266</v>
      </c>
      <c r="F23" s="186" t="s">
        <v>5</v>
      </c>
      <c r="G23" s="181">
        <v>785</v>
      </c>
      <c r="H23" s="181">
        <v>0</v>
      </c>
      <c r="I23" s="149">
        <f t="shared" si="0"/>
        <v>0</v>
      </c>
      <c r="J23" s="149">
        <f t="shared" si="1"/>
        <v>0</v>
      </c>
    </row>
    <row r="24" spans="1:10" ht="20.100000000000001" customHeight="1" outlineLevel="1">
      <c r="B24" s="77" t="s">
        <v>268</v>
      </c>
      <c r="C24" s="70" t="s">
        <v>79</v>
      </c>
      <c r="D24" s="70" t="s">
        <v>75</v>
      </c>
      <c r="E24" s="190" t="s">
        <v>303</v>
      </c>
      <c r="F24" s="70" t="s">
        <v>1</v>
      </c>
      <c r="G24" s="181">
        <v>49</v>
      </c>
      <c r="H24" s="181">
        <v>0</v>
      </c>
      <c r="I24" s="149">
        <f t="shared" si="0"/>
        <v>0</v>
      </c>
      <c r="J24" s="149">
        <f t="shared" si="1"/>
        <v>0</v>
      </c>
    </row>
    <row r="25" spans="1:10" ht="20.100000000000001" customHeight="1" outlineLevel="1">
      <c r="B25" s="77" t="s">
        <v>269</v>
      </c>
      <c r="C25" s="182">
        <v>72213</v>
      </c>
      <c r="D25" s="73" t="s">
        <v>46</v>
      </c>
      <c r="E25" s="190" t="s">
        <v>304</v>
      </c>
      <c r="F25" s="73" t="s">
        <v>5</v>
      </c>
      <c r="G25" s="181">
        <v>1230</v>
      </c>
      <c r="H25" s="181">
        <v>0</v>
      </c>
      <c r="I25" s="149">
        <f t="shared" si="0"/>
        <v>0</v>
      </c>
      <c r="J25" s="149">
        <f t="shared" si="1"/>
        <v>0</v>
      </c>
    </row>
    <row r="26" spans="1:10" ht="20.100000000000001" customHeight="1" outlineLevel="1">
      <c r="B26" s="41"/>
      <c r="C26" s="42"/>
      <c r="D26" s="42"/>
      <c r="E26" s="42"/>
      <c r="F26" s="42"/>
      <c r="G26" s="43" t="s">
        <v>143</v>
      </c>
      <c r="H26" s="61"/>
      <c r="I26" s="61"/>
      <c r="J26" s="53">
        <f>SUM(J15:J25)</f>
        <v>3448.3199999999997</v>
      </c>
    </row>
    <row r="27" spans="1:10" ht="20.100000000000001" customHeight="1">
      <c r="B27" s="191"/>
      <c r="C27" s="191"/>
      <c r="D27" s="191"/>
      <c r="E27" s="191"/>
      <c r="F27" s="192"/>
      <c r="G27" s="193"/>
      <c r="H27" s="194"/>
      <c r="I27" s="194"/>
      <c r="J27" s="194"/>
    </row>
    <row r="28" spans="1:10" ht="20.100000000000001" customHeight="1">
      <c r="B28" s="15">
        <v>2</v>
      </c>
      <c r="C28" s="7"/>
      <c r="D28" s="7"/>
      <c r="E28" s="179" t="s">
        <v>283</v>
      </c>
      <c r="F28" s="8"/>
      <c r="G28" s="30"/>
      <c r="H28" s="60"/>
      <c r="I28" s="60"/>
      <c r="J28" s="52"/>
    </row>
    <row r="29" spans="1:10" s="157" customFormat="1" ht="19.5" customHeight="1" outlineLevel="1">
      <c r="B29" s="78" t="s">
        <v>11</v>
      </c>
      <c r="C29" s="68">
        <v>55835</v>
      </c>
      <c r="D29" s="68" t="s">
        <v>46</v>
      </c>
      <c r="E29" s="69" t="s">
        <v>305</v>
      </c>
      <c r="F29" s="68" t="s">
        <v>41</v>
      </c>
      <c r="G29" s="181">
        <v>154.94</v>
      </c>
      <c r="H29" s="181">
        <v>0</v>
      </c>
      <c r="I29" s="149"/>
      <c r="J29" s="149"/>
    </row>
    <row r="30" spans="1:10" s="157" customFormat="1" ht="20.100000000000001" customHeight="1" outlineLevel="1">
      <c r="B30" s="78" t="s">
        <v>12</v>
      </c>
      <c r="C30" s="68">
        <v>79478</v>
      </c>
      <c r="D30" s="68" t="s">
        <v>46</v>
      </c>
      <c r="E30" s="69" t="s">
        <v>337</v>
      </c>
      <c r="F30" s="68" t="s">
        <v>41</v>
      </c>
      <c r="G30" s="181">
        <v>83.25</v>
      </c>
      <c r="H30" s="181">
        <v>0</v>
      </c>
      <c r="I30" s="149"/>
      <c r="J30" s="149"/>
    </row>
    <row r="31" spans="1:10" s="157" customFormat="1" ht="20.100000000000001" customHeight="1" outlineLevel="1">
      <c r="B31" s="78" t="s">
        <v>13</v>
      </c>
      <c r="C31" s="68">
        <v>79483</v>
      </c>
      <c r="D31" s="68" t="s">
        <v>46</v>
      </c>
      <c r="E31" s="69" t="s">
        <v>338</v>
      </c>
      <c r="F31" s="68" t="s">
        <v>5</v>
      </c>
      <c r="G31" s="181">
        <v>114.83</v>
      </c>
      <c r="H31" s="181">
        <v>0</v>
      </c>
      <c r="I31" s="149"/>
      <c r="J31" s="149"/>
    </row>
    <row r="32" spans="1:10" s="157" customFormat="1" ht="20.100000000000001" customHeight="1" outlineLevel="1">
      <c r="B32" s="78" t="s">
        <v>43</v>
      </c>
      <c r="C32" s="68">
        <v>53527</v>
      </c>
      <c r="D32" s="68" t="s">
        <v>46</v>
      </c>
      <c r="E32" s="69" t="s">
        <v>339</v>
      </c>
      <c r="F32" s="68" t="s">
        <v>41</v>
      </c>
      <c r="G32" s="181">
        <v>62.89</v>
      </c>
      <c r="H32" s="181">
        <v>0</v>
      </c>
      <c r="I32" s="149"/>
      <c r="J32" s="149"/>
    </row>
    <row r="33" spans="2:10" s="157" customFormat="1" ht="20.100000000000001" customHeight="1" outlineLevel="1">
      <c r="B33" s="78" t="s">
        <v>144</v>
      </c>
      <c r="C33" s="70">
        <v>55835</v>
      </c>
      <c r="D33" s="68" t="s">
        <v>46</v>
      </c>
      <c r="E33" s="69" t="s">
        <v>404</v>
      </c>
      <c r="F33" s="70" t="s">
        <v>41</v>
      </c>
      <c r="G33" s="181">
        <v>22.5</v>
      </c>
      <c r="H33" s="181">
        <v>0</v>
      </c>
      <c r="I33" s="149"/>
      <c r="J33" s="149"/>
    </row>
    <row r="34" spans="2:10" ht="20.100000000000001" customHeight="1" outlineLevel="1">
      <c r="B34" s="41"/>
      <c r="C34" s="42"/>
      <c r="D34" s="42"/>
      <c r="E34" s="42"/>
      <c r="F34" s="42"/>
      <c r="G34" s="43" t="s">
        <v>143</v>
      </c>
      <c r="H34" s="61"/>
      <c r="I34" s="61"/>
      <c r="J34" s="53"/>
    </row>
    <row r="35" spans="2:10" ht="20.100000000000001" customHeight="1">
      <c r="B35" s="191"/>
      <c r="C35" s="191"/>
      <c r="D35" s="191"/>
      <c r="E35" s="191"/>
      <c r="F35" s="192"/>
      <c r="G35" s="193"/>
      <c r="H35" s="194"/>
      <c r="I35" s="194"/>
      <c r="J35" s="194"/>
    </row>
    <row r="36" spans="2:10" ht="20.100000000000001" customHeight="1">
      <c r="B36" s="15">
        <v>3</v>
      </c>
      <c r="C36" s="7"/>
      <c r="D36" s="7"/>
      <c r="E36" s="179" t="s">
        <v>262</v>
      </c>
      <c r="F36" s="8"/>
      <c r="G36" s="30"/>
      <c r="H36" s="60"/>
      <c r="I36" s="60"/>
      <c r="J36" s="52"/>
    </row>
    <row r="37" spans="2:10" ht="20.100000000000001" customHeight="1" outlineLevel="1">
      <c r="B37" s="14" t="s">
        <v>14</v>
      </c>
      <c r="C37" s="12"/>
      <c r="D37" s="12"/>
      <c r="E37" s="22" t="s">
        <v>297</v>
      </c>
      <c r="F37" s="188"/>
      <c r="G37" s="195"/>
      <c r="H37" s="196"/>
      <c r="I37" s="149"/>
      <c r="J37" s="149"/>
    </row>
    <row r="38" spans="2:10" ht="20.100000000000001" customHeight="1" outlineLevel="1">
      <c r="B38" s="70" t="s">
        <v>134</v>
      </c>
      <c r="C38" s="74">
        <v>83532</v>
      </c>
      <c r="D38" s="75" t="s">
        <v>46</v>
      </c>
      <c r="E38" s="197" t="s">
        <v>426</v>
      </c>
      <c r="F38" s="74" t="s">
        <v>41</v>
      </c>
      <c r="G38" s="181">
        <v>3.77</v>
      </c>
      <c r="H38" s="181">
        <v>0</v>
      </c>
      <c r="I38" s="149"/>
      <c r="J38" s="149"/>
    </row>
    <row r="39" spans="2:10" ht="19.5" customHeight="1" outlineLevel="1">
      <c r="B39" s="70" t="s">
        <v>135</v>
      </c>
      <c r="C39" s="74">
        <v>5970</v>
      </c>
      <c r="D39" s="75" t="s">
        <v>46</v>
      </c>
      <c r="E39" s="197" t="s">
        <v>308</v>
      </c>
      <c r="F39" s="70" t="s">
        <v>5</v>
      </c>
      <c r="G39" s="181">
        <v>63.02</v>
      </c>
      <c r="H39" s="181">
        <v>0</v>
      </c>
      <c r="I39" s="149"/>
      <c r="J39" s="149"/>
    </row>
    <row r="40" spans="2:10" ht="20.25" customHeight="1" outlineLevel="1">
      <c r="B40" s="70" t="s">
        <v>136</v>
      </c>
      <c r="C40" s="70">
        <v>92793</v>
      </c>
      <c r="D40" s="68" t="s">
        <v>46</v>
      </c>
      <c r="E40" s="197" t="s">
        <v>306</v>
      </c>
      <c r="F40" s="70" t="s">
        <v>80</v>
      </c>
      <c r="G40" s="181">
        <v>1094.27</v>
      </c>
      <c r="H40" s="181">
        <v>0</v>
      </c>
      <c r="I40" s="149"/>
      <c r="J40" s="149"/>
    </row>
    <row r="41" spans="2:10" ht="20.25" customHeight="1" outlineLevel="1">
      <c r="B41" s="70" t="s">
        <v>137</v>
      </c>
      <c r="C41" s="70">
        <v>92791</v>
      </c>
      <c r="D41" s="68" t="s">
        <v>46</v>
      </c>
      <c r="E41" s="197" t="s">
        <v>307</v>
      </c>
      <c r="F41" s="70" t="s">
        <v>80</v>
      </c>
      <c r="G41" s="181">
        <v>54.91</v>
      </c>
      <c r="H41" s="181">
        <v>0</v>
      </c>
      <c r="I41" s="149"/>
      <c r="J41" s="149"/>
    </row>
    <row r="42" spans="2:10" ht="19.5" customHeight="1" outlineLevel="1">
      <c r="B42" s="70" t="s">
        <v>138</v>
      </c>
      <c r="C42" s="74">
        <v>92720</v>
      </c>
      <c r="D42" s="75" t="s">
        <v>46</v>
      </c>
      <c r="E42" s="172" t="s">
        <v>309</v>
      </c>
      <c r="F42" s="70" t="s">
        <v>41</v>
      </c>
      <c r="G42" s="181">
        <v>15.63</v>
      </c>
      <c r="H42" s="181">
        <v>0</v>
      </c>
      <c r="I42" s="149"/>
      <c r="J42" s="149"/>
    </row>
    <row r="43" spans="2:10" ht="20.100000000000001" customHeight="1" outlineLevel="1">
      <c r="B43" s="14" t="s">
        <v>15</v>
      </c>
      <c r="C43" s="14"/>
      <c r="D43" s="14"/>
      <c r="E43" s="141" t="s">
        <v>296</v>
      </c>
      <c r="F43" s="188"/>
      <c r="G43" s="181"/>
      <c r="H43" s="181"/>
      <c r="I43" s="149"/>
      <c r="J43" s="149"/>
    </row>
    <row r="44" spans="2:10" ht="20.100000000000001" customHeight="1" outlineLevel="1">
      <c r="B44" s="70" t="s">
        <v>139</v>
      </c>
      <c r="C44" s="74">
        <v>83532</v>
      </c>
      <c r="D44" s="75" t="s">
        <v>46</v>
      </c>
      <c r="E44" s="197" t="s">
        <v>426</v>
      </c>
      <c r="F44" s="74" t="s">
        <v>41</v>
      </c>
      <c r="G44" s="181">
        <v>2.58</v>
      </c>
      <c r="H44" s="181">
        <v>0</v>
      </c>
      <c r="I44" s="149"/>
      <c r="J44" s="149"/>
    </row>
    <row r="45" spans="2:10" ht="20.100000000000001" customHeight="1" outlineLevel="1">
      <c r="B45" s="70" t="s">
        <v>140</v>
      </c>
      <c r="C45" s="74">
        <v>5970</v>
      </c>
      <c r="D45" s="75" t="s">
        <v>46</v>
      </c>
      <c r="E45" s="197" t="s">
        <v>308</v>
      </c>
      <c r="F45" s="70" t="s">
        <v>5</v>
      </c>
      <c r="G45" s="181">
        <v>139.57</v>
      </c>
      <c r="H45" s="181">
        <v>0</v>
      </c>
      <c r="I45" s="149"/>
      <c r="J45" s="149"/>
    </row>
    <row r="46" spans="2:10" ht="20.25" customHeight="1" outlineLevel="1">
      <c r="B46" s="70" t="s">
        <v>141</v>
      </c>
      <c r="C46" s="70">
        <v>92793</v>
      </c>
      <c r="D46" s="68" t="s">
        <v>46</v>
      </c>
      <c r="E46" s="197" t="s">
        <v>306</v>
      </c>
      <c r="F46" s="70" t="s">
        <v>80</v>
      </c>
      <c r="G46" s="181">
        <v>389.64</v>
      </c>
      <c r="H46" s="181">
        <v>0</v>
      </c>
      <c r="I46" s="149"/>
      <c r="J46" s="149"/>
    </row>
    <row r="47" spans="2:10" ht="20.25" customHeight="1" outlineLevel="1">
      <c r="B47" s="70" t="s">
        <v>142</v>
      </c>
      <c r="C47" s="70">
        <v>92791</v>
      </c>
      <c r="D47" s="68" t="s">
        <v>46</v>
      </c>
      <c r="E47" s="197" t="s">
        <v>307</v>
      </c>
      <c r="F47" s="70" t="s">
        <v>80</v>
      </c>
      <c r="G47" s="181">
        <v>137.72999999999999</v>
      </c>
      <c r="H47" s="181">
        <v>0</v>
      </c>
      <c r="I47" s="149"/>
      <c r="J47" s="149"/>
    </row>
    <row r="48" spans="2:10" ht="19.5" customHeight="1" outlineLevel="1">
      <c r="B48" s="70" t="s">
        <v>145</v>
      </c>
      <c r="C48" s="74">
        <v>92720</v>
      </c>
      <c r="D48" s="75" t="s">
        <v>46</v>
      </c>
      <c r="E48" s="172" t="s">
        <v>309</v>
      </c>
      <c r="F48" s="70" t="s">
        <v>41</v>
      </c>
      <c r="G48" s="181">
        <v>10.050000000000001</v>
      </c>
      <c r="H48" s="181">
        <v>0</v>
      </c>
      <c r="I48" s="149"/>
      <c r="J48" s="149"/>
    </row>
    <row r="49" spans="2:10" ht="20.100000000000001" customHeight="1" outlineLevel="1">
      <c r="B49" s="41"/>
      <c r="C49" s="42"/>
      <c r="D49" s="42"/>
      <c r="E49" s="42"/>
      <c r="F49" s="42"/>
      <c r="G49" s="43" t="s">
        <v>143</v>
      </c>
      <c r="H49" s="61"/>
      <c r="I49" s="61"/>
      <c r="J49" s="53"/>
    </row>
    <row r="50" spans="2:10" ht="20.100000000000001" customHeight="1">
      <c r="B50" s="191"/>
      <c r="C50" s="191"/>
      <c r="D50" s="191"/>
      <c r="E50" s="191"/>
      <c r="F50" s="192"/>
      <c r="G50" s="193"/>
      <c r="H50" s="194"/>
      <c r="I50" s="194"/>
      <c r="J50" s="194"/>
    </row>
    <row r="51" spans="2:10" ht="20.100000000000001" customHeight="1">
      <c r="B51" s="15">
        <v>4</v>
      </c>
      <c r="C51" s="7"/>
      <c r="D51" s="7"/>
      <c r="E51" s="179" t="s">
        <v>284</v>
      </c>
      <c r="F51" s="8"/>
      <c r="G51" s="30"/>
      <c r="H51" s="60"/>
      <c r="I51" s="60"/>
      <c r="J51" s="52">
        <f>J75</f>
        <v>69108.233941999992</v>
      </c>
    </row>
    <row r="52" spans="2:10" s="157" customFormat="1" ht="20.100000000000001" customHeight="1" outlineLevel="1">
      <c r="B52" s="14" t="s">
        <v>16</v>
      </c>
      <c r="C52" s="12"/>
      <c r="D52" s="12"/>
      <c r="E52" s="22" t="s">
        <v>407</v>
      </c>
      <c r="F52" s="188"/>
      <c r="G52" s="195"/>
      <c r="H52" s="196"/>
      <c r="I52" s="149"/>
      <c r="J52" s="149"/>
    </row>
    <row r="53" spans="2:10" s="157" customFormat="1" ht="19.5" customHeight="1" outlineLevel="1">
      <c r="B53" s="78" t="s">
        <v>146</v>
      </c>
      <c r="C53" s="70">
        <v>92448</v>
      </c>
      <c r="D53" s="68" t="s">
        <v>46</v>
      </c>
      <c r="E53" s="198" t="s">
        <v>310</v>
      </c>
      <c r="F53" s="70" t="s">
        <v>5</v>
      </c>
      <c r="G53" s="181">
        <v>126.72</v>
      </c>
      <c r="H53" s="181">
        <v>0</v>
      </c>
      <c r="I53" s="149"/>
      <c r="J53" s="149"/>
    </row>
    <row r="54" spans="2:10" s="157" customFormat="1" ht="19.5" customHeight="1" outlineLevel="1">
      <c r="B54" s="78" t="s">
        <v>147</v>
      </c>
      <c r="C54" s="70">
        <v>92793</v>
      </c>
      <c r="D54" s="68" t="s">
        <v>46</v>
      </c>
      <c r="E54" s="197" t="s">
        <v>306</v>
      </c>
      <c r="F54" s="70" t="s">
        <v>80</v>
      </c>
      <c r="G54" s="181">
        <v>428.55</v>
      </c>
      <c r="H54" s="181">
        <v>0</v>
      </c>
      <c r="I54" s="149"/>
      <c r="J54" s="149"/>
    </row>
    <row r="55" spans="2:10" s="157" customFormat="1" ht="19.5" customHeight="1" outlineLevel="1">
      <c r="B55" s="78" t="s">
        <v>148</v>
      </c>
      <c r="C55" s="70">
        <v>92791</v>
      </c>
      <c r="D55" s="68" t="s">
        <v>46</v>
      </c>
      <c r="E55" s="197" t="s">
        <v>307</v>
      </c>
      <c r="F55" s="70" t="s">
        <v>80</v>
      </c>
      <c r="G55" s="181">
        <v>127.36</v>
      </c>
      <c r="H55" s="181">
        <v>0</v>
      </c>
      <c r="I55" s="149"/>
      <c r="J55" s="149"/>
    </row>
    <row r="56" spans="2:10" s="157" customFormat="1" ht="19.5" customHeight="1" outlineLevel="1">
      <c r="B56" s="78" t="s">
        <v>149</v>
      </c>
      <c r="C56" s="74">
        <v>92720</v>
      </c>
      <c r="D56" s="75" t="s">
        <v>46</v>
      </c>
      <c r="E56" s="172" t="s">
        <v>309</v>
      </c>
      <c r="F56" s="70" t="s">
        <v>41</v>
      </c>
      <c r="G56" s="181">
        <v>8.52</v>
      </c>
      <c r="H56" s="181">
        <v>0</v>
      </c>
      <c r="I56" s="149"/>
      <c r="J56" s="149"/>
    </row>
    <row r="57" spans="2:10" s="157" customFormat="1" ht="20.100000000000001" customHeight="1" outlineLevel="1">
      <c r="B57" s="14" t="s">
        <v>17</v>
      </c>
      <c r="C57" s="14"/>
      <c r="D57" s="14"/>
      <c r="E57" s="22" t="s">
        <v>102</v>
      </c>
      <c r="F57" s="188"/>
      <c r="G57" s="181"/>
      <c r="H57" s="181"/>
      <c r="I57" s="149"/>
      <c r="J57" s="149"/>
    </row>
    <row r="58" spans="2:10" s="157" customFormat="1" ht="20.100000000000001" customHeight="1" outlineLevel="1">
      <c r="B58" s="158" t="s">
        <v>150</v>
      </c>
      <c r="C58" s="70">
        <v>92510</v>
      </c>
      <c r="D58" s="68" t="s">
        <v>46</v>
      </c>
      <c r="E58" s="198" t="s">
        <v>402</v>
      </c>
      <c r="F58" s="70" t="s">
        <v>5</v>
      </c>
      <c r="G58" s="181">
        <v>155.72999999999999</v>
      </c>
      <c r="H58" s="181">
        <v>0</v>
      </c>
      <c r="I58" s="149"/>
      <c r="J58" s="149"/>
    </row>
    <row r="59" spans="2:10" s="157" customFormat="1" ht="19.5" customHeight="1" outlineLevel="1">
      <c r="B59" s="158" t="s">
        <v>151</v>
      </c>
      <c r="C59" s="70">
        <v>92793</v>
      </c>
      <c r="D59" s="68" t="s">
        <v>46</v>
      </c>
      <c r="E59" s="197" t="s">
        <v>306</v>
      </c>
      <c r="F59" s="70" t="s">
        <v>80</v>
      </c>
      <c r="G59" s="181">
        <v>1946.45</v>
      </c>
      <c r="H59" s="181">
        <v>0</v>
      </c>
      <c r="I59" s="149"/>
      <c r="J59" s="149"/>
    </row>
    <row r="60" spans="2:10" s="157" customFormat="1" ht="19.5" customHeight="1" outlineLevel="1">
      <c r="B60" s="158" t="s">
        <v>152</v>
      </c>
      <c r="C60" s="70">
        <v>92791</v>
      </c>
      <c r="D60" s="68" t="s">
        <v>46</v>
      </c>
      <c r="E60" s="197" t="s">
        <v>307</v>
      </c>
      <c r="F60" s="70" t="s">
        <v>80</v>
      </c>
      <c r="G60" s="181">
        <v>240.18</v>
      </c>
      <c r="H60" s="181">
        <v>0</v>
      </c>
      <c r="I60" s="149"/>
      <c r="J60" s="149"/>
    </row>
    <row r="61" spans="2:10" s="157" customFormat="1" ht="19.5" customHeight="1" outlineLevel="1">
      <c r="B61" s="158" t="s">
        <v>264</v>
      </c>
      <c r="C61" s="74">
        <v>92720</v>
      </c>
      <c r="D61" s="75" t="s">
        <v>46</v>
      </c>
      <c r="E61" s="172" t="s">
        <v>309</v>
      </c>
      <c r="F61" s="70" t="s">
        <v>41</v>
      </c>
      <c r="G61" s="181">
        <v>10.71</v>
      </c>
      <c r="H61" s="181">
        <v>0</v>
      </c>
      <c r="I61" s="149"/>
      <c r="J61" s="149"/>
    </row>
    <row r="62" spans="2:10" s="157" customFormat="1" ht="20.100000000000001" customHeight="1" outlineLevel="1">
      <c r="B62" s="158" t="s">
        <v>265</v>
      </c>
      <c r="C62" s="75" t="s">
        <v>104</v>
      </c>
      <c r="D62" s="75" t="s">
        <v>46</v>
      </c>
      <c r="E62" s="197" t="s">
        <v>403</v>
      </c>
      <c r="F62" s="70" t="s">
        <v>5</v>
      </c>
      <c r="G62" s="181">
        <v>84.33</v>
      </c>
      <c r="H62" s="181">
        <v>0</v>
      </c>
      <c r="I62" s="149"/>
      <c r="J62" s="149"/>
    </row>
    <row r="63" spans="2:10" s="157" customFormat="1" ht="20.100000000000001" customHeight="1" outlineLevel="1">
      <c r="B63" s="14" t="s">
        <v>35</v>
      </c>
      <c r="C63" s="70"/>
      <c r="D63" s="68"/>
      <c r="E63" s="22" t="s">
        <v>406</v>
      </c>
      <c r="F63" s="70"/>
      <c r="G63" s="181"/>
      <c r="H63" s="181"/>
      <c r="I63" s="149"/>
      <c r="J63" s="149"/>
    </row>
    <row r="64" spans="2:10" s="157" customFormat="1" ht="20.100000000000001" customHeight="1" outlineLevel="1">
      <c r="B64" s="158" t="s">
        <v>153</v>
      </c>
      <c r="C64" s="70">
        <v>92510</v>
      </c>
      <c r="D64" s="68" t="s">
        <v>46</v>
      </c>
      <c r="E64" s="198" t="s">
        <v>402</v>
      </c>
      <c r="F64" s="70" t="s">
        <v>5</v>
      </c>
      <c r="G64" s="181">
        <v>111.8</v>
      </c>
      <c r="H64" s="181">
        <v>48.49</v>
      </c>
      <c r="I64" s="149">
        <f>H64*1.277</f>
        <v>61.921729999999997</v>
      </c>
      <c r="J64" s="149">
        <f>G64*I64</f>
        <v>6922.8494139999993</v>
      </c>
    </row>
    <row r="65" spans="2:10" s="157" customFormat="1" ht="19.5" customHeight="1" outlineLevel="1">
      <c r="B65" s="158" t="s">
        <v>154</v>
      </c>
      <c r="C65" s="70">
        <v>92793</v>
      </c>
      <c r="D65" s="68" t="s">
        <v>46</v>
      </c>
      <c r="E65" s="197" t="s">
        <v>306</v>
      </c>
      <c r="F65" s="70" t="s">
        <v>80</v>
      </c>
      <c r="G65" s="181">
        <v>135.38999999999999</v>
      </c>
      <c r="H65" s="181">
        <v>12.38</v>
      </c>
      <c r="I65" s="149">
        <f t="shared" ref="I65:I74" si="2">H65*1.277</f>
        <v>15.80926</v>
      </c>
      <c r="J65" s="149">
        <f t="shared" ref="J65:J74" si="3">G65*I65</f>
        <v>2140.4157114</v>
      </c>
    </row>
    <row r="66" spans="2:10" s="157" customFormat="1" ht="19.5" customHeight="1" outlineLevel="1">
      <c r="B66" s="158" t="s">
        <v>155</v>
      </c>
      <c r="C66" s="70">
        <v>92791</v>
      </c>
      <c r="D66" s="68" t="s">
        <v>46</v>
      </c>
      <c r="E66" s="197" t="s">
        <v>307</v>
      </c>
      <c r="F66" s="70" t="s">
        <v>80</v>
      </c>
      <c r="G66" s="181">
        <v>95.93</v>
      </c>
      <c r="H66" s="181">
        <v>11.84</v>
      </c>
      <c r="I66" s="149">
        <f t="shared" si="2"/>
        <v>15.119679999999999</v>
      </c>
      <c r="J66" s="149">
        <f t="shared" si="3"/>
        <v>1450.4309023999999</v>
      </c>
    </row>
    <row r="67" spans="2:10" s="157" customFormat="1" ht="19.5" customHeight="1" outlineLevel="1">
      <c r="B67" s="158" t="s">
        <v>156</v>
      </c>
      <c r="C67" s="74">
        <v>92720</v>
      </c>
      <c r="D67" s="75" t="s">
        <v>46</v>
      </c>
      <c r="E67" s="172" t="s">
        <v>309</v>
      </c>
      <c r="F67" s="70" t="s">
        <v>41</v>
      </c>
      <c r="G67" s="181">
        <v>6.59</v>
      </c>
      <c r="H67" s="181">
        <v>584.59</v>
      </c>
      <c r="I67" s="149">
        <f t="shared" si="2"/>
        <v>746.52143000000001</v>
      </c>
      <c r="J67" s="149">
        <f t="shared" si="3"/>
        <v>4919.5762236999999</v>
      </c>
    </row>
    <row r="68" spans="2:10" s="157" customFormat="1" ht="20.100000000000001" customHeight="1" outlineLevel="1">
      <c r="B68" s="14" t="s">
        <v>84</v>
      </c>
      <c r="C68" s="70"/>
      <c r="D68" s="68"/>
      <c r="E68" s="22" t="s">
        <v>405</v>
      </c>
      <c r="F68" s="70"/>
      <c r="G68" s="181"/>
      <c r="H68" s="181"/>
      <c r="I68" s="149"/>
      <c r="J68" s="149"/>
    </row>
    <row r="69" spans="2:10" s="157" customFormat="1" ht="20.100000000000001" customHeight="1" outlineLevel="1">
      <c r="B69" s="158" t="s">
        <v>157</v>
      </c>
      <c r="C69" s="70">
        <v>92510</v>
      </c>
      <c r="D69" s="68" t="s">
        <v>46</v>
      </c>
      <c r="E69" s="198" t="s">
        <v>402</v>
      </c>
      <c r="F69" s="70" t="s">
        <v>5</v>
      </c>
      <c r="G69" s="181">
        <v>10.8</v>
      </c>
      <c r="H69" s="181">
        <v>48.49</v>
      </c>
      <c r="I69" s="149">
        <f t="shared" si="2"/>
        <v>61.921729999999997</v>
      </c>
      <c r="J69" s="149">
        <f t="shared" si="3"/>
        <v>668.754684</v>
      </c>
    </row>
    <row r="70" spans="2:10" s="157" customFormat="1" ht="20.100000000000001" customHeight="1" outlineLevel="1">
      <c r="B70" s="158" t="s">
        <v>158</v>
      </c>
      <c r="C70" s="70">
        <v>95241</v>
      </c>
      <c r="D70" s="68" t="s">
        <v>46</v>
      </c>
      <c r="E70" s="188" t="s">
        <v>441</v>
      </c>
      <c r="F70" s="70" t="s">
        <v>41</v>
      </c>
      <c r="G70" s="181">
        <v>33.83</v>
      </c>
      <c r="H70" s="181">
        <v>25.75</v>
      </c>
      <c r="I70" s="149">
        <f t="shared" si="2"/>
        <v>32.882749999999994</v>
      </c>
      <c r="J70" s="149">
        <f t="shared" si="3"/>
        <v>1112.4234324999998</v>
      </c>
    </row>
    <row r="71" spans="2:10" s="157" customFormat="1" ht="20.100000000000001" customHeight="1" outlineLevel="1">
      <c r="B71" s="158" t="s">
        <v>159</v>
      </c>
      <c r="C71" s="70">
        <v>97088</v>
      </c>
      <c r="D71" s="68" t="s">
        <v>46</v>
      </c>
      <c r="E71" s="69" t="s">
        <v>439</v>
      </c>
      <c r="F71" s="70" t="s">
        <v>5</v>
      </c>
      <c r="G71" s="181">
        <v>1001.47</v>
      </c>
      <c r="H71" s="181">
        <v>22.31</v>
      </c>
      <c r="I71" s="149">
        <f t="shared" si="2"/>
        <v>28.489869999999996</v>
      </c>
      <c r="J71" s="149">
        <f t="shared" si="3"/>
        <v>28531.750108899996</v>
      </c>
    </row>
    <row r="72" spans="2:10" s="157" customFormat="1" ht="19.5" customHeight="1" outlineLevel="1">
      <c r="B72" s="158" t="s">
        <v>160</v>
      </c>
      <c r="C72" s="74">
        <v>92720</v>
      </c>
      <c r="D72" s="75" t="s">
        <v>46</v>
      </c>
      <c r="E72" s="172" t="s">
        <v>309</v>
      </c>
      <c r="F72" s="70" t="s">
        <v>41</v>
      </c>
      <c r="G72" s="181">
        <v>27.07</v>
      </c>
      <c r="H72" s="181">
        <v>584.59</v>
      </c>
      <c r="I72" s="149">
        <f t="shared" si="2"/>
        <v>746.52143000000001</v>
      </c>
      <c r="J72" s="149">
        <f t="shared" si="3"/>
        <v>20208.335110100001</v>
      </c>
    </row>
    <row r="73" spans="2:10" s="157" customFormat="1" ht="20.100000000000001" customHeight="1" outlineLevel="1">
      <c r="B73" s="14" t="s">
        <v>110</v>
      </c>
      <c r="C73" s="70"/>
      <c r="D73" s="68"/>
      <c r="E73" s="22" t="s">
        <v>311</v>
      </c>
      <c r="F73" s="70"/>
      <c r="G73" s="181"/>
      <c r="H73" s="181"/>
      <c r="I73" s="149"/>
      <c r="J73" s="149"/>
    </row>
    <row r="74" spans="2:10" s="157" customFormat="1" ht="20.100000000000001" customHeight="1" outlineLevel="1">
      <c r="B74" s="158" t="s">
        <v>161</v>
      </c>
      <c r="C74" s="70">
        <v>93196</v>
      </c>
      <c r="D74" s="68" t="s">
        <v>46</v>
      </c>
      <c r="E74" s="69" t="s">
        <v>400</v>
      </c>
      <c r="F74" s="70" t="s">
        <v>1</v>
      </c>
      <c r="G74" s="181">
        <v>33.9</v>
      </c>
      <c r="H74" s="181">
        <v>72.849999999999994</v>
      </c>
      <c r="I74" s="149">
        <f t="shared" si="2"/>
        <v>93.029449999999983</v>
      </c>
      <c r="J74" s="149">
        <f t="shared" si="3"/>
        <v>3153.6983549999991</v>
      </c>
    </row>
    <row r="75" spans="2:10" ht="20.100000000000001" customHeight="1" outlineLevel="1">
      <c r="B75" s="41"/>
      <c r="C75" s="42"/>
      <c r="D75" s="42"/>
      <c r="E75" s="42"/>
      <c r="F75" s="42"/>
      <c r="G75" s="43" t="s">
        <v>143</v>
      </c>
      <c r="H75" s="61"/>
      <c r="I75" s="61"/>
      <c r="J75" s="53">
        <f>SUM(J64:J74)</f>
        <v>69108.233941999992</v>
      </c>
    </row>
    <row r="76" spans="2:10" ht="20.100000000000001" customHeight="1">
      <c r="B76" s="191"/>
      <c r="C76" s="191"/>
      <c r="D76" s="191"/>
      <c r="E76" s="191"/>
      <c r="F76" s="192"/>
      <c r="G76" s="193"/>
      <c r="H76" s="194"/>
      <c r="I76" s="194"/>
      <c r="J76" s="194"/>
    </row>
    <row r="77" spans="2:10" ht="20.100000000000001" customHeight="1">
      <c r="B77" s="15">
        <v>5</v>
      </c>
      <c r="C77" s="7"/>
      <c r="D77" s="7"/>
      <c r="E77" s="8" t="s">
        <v>285</v>
      </c>
      <c r="F77" s="8"/>
      <c r="G77" s="30"/>
      <c r="H77" s="60"/>
      <c r="I77" s="60"/>
      <c r="J77" s="52">
        <f>J85</f>
        <v>42353.466238399997</v>
      </c>
    </row>
    <row r="78" spans="2:10" ht="20.100000000000001" customHeight="1" outlineLevel="1">
      <c r="B78" s="65" t="s">
        <v>18</v>
      </c>
      <c r="C78" s="68"/>
      <c r="D78" s="68"/>
      <c r="E78" s="22" t="s">
        <v>514</v>
      </c>
      <c r="F78" s="77"/>
      <c r="G78" s="181"/>
      <c r="H78" s="181"/>
      <c r="I78" s="149"/>
      <c r="J78" s="149"/>
    </row>
    <row r="79" spans="2:10" ht="19.5" customHeight="1" outlineLevel="1">
      <c r="B79" s="153" t="s">
        <v>162</v>
      </c>
      <c r="C79" s="68">
        <v>101161</v>
      </c>
      <c r="D79" s="68" t="s">
        <v>46</v>
      </c>
      <c r="E79" s="69" t="s">
        <v>515</v>
      </c>
      <c r="F79" s="77" t="s">
        <v>5</v>
      </c>
      <c r="G79" s="181">
        <v>134.72</v>
      </c>
      <c r="H79" s="181">
        <v>166.19</v>
      </c>
      <c r="I79" s="149">
        <f>H79*1.277</f>
        <v>212.22462999999999</v>
      </c>
      <c r="J79" s="149">
        <f>G79*I79</f>
        <v>28590.9021536</v>
      </c>
    </row>
    <row r="80" spans="2:10" ht="20.100000000000001" customHeight="1" outlineLevel="1">
      <c r="B80" s="65" t="s">
        <v>81</v>
      </c>
      <c r="C80" s="68"/>
      <c r="D80" s="68"/>
      <c r="E80" s="22" t="s">
        <v>116</v>
      </c>
      <c r="F80" s="77"/>
      <c r="G80" s="181"/>
      <c r="H80" s="181"/>
      <c r="I80" s="149"/>
      <c r="J80" s="149"/>
    </row>
    <row r="81" spans="1:12" ht="30" customHeight="1" outlineLevel="1">
      <c r="B81" s="153" t="s">
        <v>163</v>
      </c>
      <c r="C81" s="75">
        <v>87519</v>
      </c>
      <c r="D81" s="75" t="s">
        <v>46</v>
      </c>
      <c r="E81" s="172" t="s">
        <v>421</v>
      </c>
      <c r="F81" s="77" t="s">
        <v>5</v>
      </c>
      <c r="G81" s="181">
        <v>259.22000000000003</v>
      </c>
      <c r="H81" s="181">
        <v>0</v>
      </c>
      <c r="I81" s="149">
        <v>0</v>
      </c>
      <c r="J81" s="149">
        <v>0</v>
      </c>
    </row>
    <row r="82" spans="1:12" ht="30" customHeight="1" outlineLevel="1">
      <c r="B82" s="153" t="s">
        <v>425</v>
      </c>
      <c r="C82" s="75" t="s">
        <v>106</v>
      </c>
      <c r="D82" s="75" t="s">
        <v>46</v>
      </c>
      <c r="E82" s="172" t="s">
        <v>422</v>
      </c>
      <c r="F82" s="73" t="s">
        <v>1</v>
      </c>
      <c r="G82" s="181">
        <v>69.400000000000006</v>
      </c>
      <c r="H82" s="181">
        <v>0</v>
      </c>
      <c r="I82" s="149">
        <f t="shared" ref="I82:I84" si="4">H82*1.277</f>
        <v>0</v>
      </c>
      <c r="J82" s="149">
        <f t="shared" ref="J82:J84" si="5">G82*I82</f>
        <v>0</v>
      </c>
    </row>
    <row r="83" spans="1:12" ht="19.5" customHeight="1" outlineLevel="1">
      <c r="B83" s="65" t="s">
        <v>111</v>
      </c>
      <c r="C83" s="68"/>
      <c r="D83" s="68"/>
      <c r="E83" s="22" t="s">
        <v>423</v>
      </c>
      <c r="F83" s="77"/>
      <c r="G83" s="181"/>
      <c r="H83" s="181"/>
      <c r="I83" s="149"/>
      <c r="J83" s="149"/>
    </row>
    <row r="84" spans="1:12" ht="30" customHeight="1" outlineLevel="1">
      <c r="B84" s="153" t="s">
        <v>164</v>
      </c>
      <c r="C84" s="68">
        <v>87520</v>
      </c>
      <c r="D84" s="68" t="s">
        <v>46</v>
      </c>
      <c r="E84" s="69" t="s">
        <v>424</v>
      </c>
      <c r="F84" s="77" t="s">
        <v>5</v>
      </c>
      <c r="G84" s="181">
        <v>148.08000000000001</v>
      </c>
      <c r="H84" s="181">
        <v>72.78</v>
      </c>
      <c r="I84" s="149">
        <f t="shared" si="4"/>
        <v>92.940059999999988</v>
      </c>
      <c r="J84" s="149">
        <f t="shared" si="5"/>
        <v>13762.5640848</v>
      </c>
    </row>
    <row r="85" spans="1:12" ht="20.100000000000001" customHeight="1" outlineLevel="1">
      <c r="B85" s="41"/>
      <c r="C85" s="42"/>
      <c r="D85" s="42"/>
      <c r="E85" s="42"/>
      <c r="F85" s="42"/>
      <c r="G85" s="43" t="s">
        <v>143</v>
      </c>
      <c r="H85" s="62"/>
      <c r="I85" s="61"/>
      <c r="J85" s="53">
        <f>SUM(J84,J82,J81,J79)</f>
        <v>42353.466238399997</v>
      </c>
    </row>
    <row r="86" spans="1:12" ht="20.100000000000001" customHeight="1">
      <c r="B86" s="191"/>
      <c r="C86" s="191"/>
      <c r="D86" s="191"/>
      <c r="E86" s="191"/>
      <c r="F86" s="192"/>
      <c r="G86" s="193"/>
      <c r="H86" s="194"/>
      <c r="I86" s="194"/>
      <c r="J86" s="194"/>
    </row>
    <row r="87" spans="1:12" ht="20.100000000000001" customHeight="1">
      <c r="B87" s="15">
        <v>6</v>
      </c>
      <c r="C87" s="7"/>
      <c r="D87" s="7"/>
      <c r="E87" s="8" t="s">
        <v>4</v>
      </c>
      <c r="F87" s="8"/>
      <c r="G87" s="30"/>
      <c r="H87" s="60"/>
      <c r="I87" s="60"/>
      <c r="J87" s="52">
        <f>J102</f>
        <v>19075.002590399996</v>
      </c>
    </row>
    <row r="88" spans="1:12" ht="20.100000000000001" customHeight="1" outlineLevel="1">
      <c r="B88" s="66" t="s">
        <v>19</v>
      </c>
      <c r="C88" s="1"/>
      <c r="D88" s="1"/>
      <c r="E88" s="33" t="s">
        <v>47</v>
      </c>
      <c r="F88" s="77"/>
      <c r="G88" s="199"/>
      <c r="H88" s="149"/>
      <c r="I88" s="149"/>
      <c r="J88" s="149"/>
    </row>
    <row r="89" spans="1:12" ht="30" customHeight="1" outlineLevel="1">
      <c r="B89" s="145" t="s">
        <v>165</v>
      </c>
      <c r="C89" s="68">
        <v>90843</v>
      </c>
      <c r="D89" s="68" t="s">
        <v>46</v>
      </c>
      <c r="E89" s="69" t="s">
        <v>398</v>
      </c>
      <c r="F89" s="77" t="s">
        <v>2</v>
      </c>
      <c r="G89" s="181">
        <v>2</v>
      </c>
      <c r="H89" s="181">
        <v>748.6</v>
      </c>
      <c r="I89" s="149">
        <f>H89*1.277</f>
        <v>955.96219999999994</v>
      </c>
      <c r="J89" s="149">
        <f>G89*I89</f>
        <v>1911.9243999999999</v>
      </c>
    </row>
    <row r="90" spans="1:12" ht="30" customHeight="1" outlineLevel="1">
      <c r="B90" s="145" t="s">
        <v>166</v>
      </c>
      <c r="C90" s="68">
        <v>90844</v>
      </c>
      <c r="D90" s="68" t="s">
        <v>46</v>
      </c>
      <c r="E90" s="69" t="s">
        <v>314</v>
      </c>
      <c r="F90" s="77" t="s">
        <v>2</v>
      </c>
      <c r="G90" s="181">
        <v>1</v>
      </c>
      <c r="H90" s="181">
        <v>809.6</v>
      </c>
      <c r="I90" s="149">
        <f t="shared" ref="I90:I101" si="6">H90*1.277</f>
        <v>1033.8591999999999</v>
      </c>
      <c r="J90" s="149">
        <f t="shared" ref="J90:J101" si="7">G90*I90</f>
        <v>1033.8591999999999</v>
      </c>
    </row>
    <row r="91" spans="1:12" ht="30" customHeight="1" outlineLevel="1">
      <c r="B91" s="145" t="s">
        <v>167</v>
      </c>
      <c r="C91" s="68">
        <v>90841</v>
      </c>
      <c r="D91" s="68" t="s">
        <v>46</v>
      </c>
      <c r="E91" s="69" t="s">
        <v>553</v>
      </c>
      <c r="F91" s="77" t="s">
        <v>2</v>
      </c>
      <c r="G91" s="181">
        <v>4</v>
      </c>
      <c r="H91" s="181">
        <v>707.22</v>
      </c>
      <c r="I91" s="149">
        <f t="shared" si="6"/>
        <v>903.11993999999993</v>
      </c>
      <c r="J91" s="149">
        <f t="shared" si="7"/>
        <v>3612.4797599999997</v>
      </c>
    </row>
    <row r="92" spans="1:12" ht="30" customHeight="1" outlineLevel="1">
      <c r="B92" s="145" t="s">
        <v>168</v>
      </c>
      <c r="C92" s="68">
        <v>90844</v>
      </c>
      <c r="D92" s="68" t="s">
        <v>46</v>
      </c>
      <c r="E92" s="69" t="s">
        <v>554</v>
      </c>
      <c r="F92" s="77" t="s">
        <v>2</v>
      </c>
      <c r="G92" s="181">
        <v>2</v>
      </c>
      <c r="H92" s="181">
        <v>809.6</v>
      </c>
      <c r="I92" s="149">
        <f t="shared" si="6"/>
        <v>1033.8591999999999</v>
      </c>
      <c r="J92" s="149">
        <f t="shared" si="7"/>
        <v>2067.7183999999997</v>
      </c>
    </row>
    <row r="93" spans="1:12" ht="20.100000000000001" customHeight="1" outlineLevel="1">
      <c r="B93" s="66" t="s">
        <v>20</v>
      </c>
      <c r="C93" s="68"/>
      <c r="D93" s="145"/>
      <c r="E93" s="3" t="s">
        <v>48</v>
      </c>
      <c r="F93" s="77"/>
      <c r="G93" s="181"/>
      <c r="H93" s="181"/>
      <c r="I93" s="149"/>
      <c r="J93" s="149"/>
    </row>
    <row r="94" spans="1:12" s="144" customFormat="1" ht="19.5" customHeight="1" outlineLevel="1">
      <c r="A94" s="139"/>
      <c r="B94" s="75" t="s">
        <v>169</v>
      </c>
      <c r="C94" s="75" t="s">
        <v>570</v>
      </c>
      <c r="D94" s="75" t="s">
        <v>75</v>
      </c>
      <c r="E94" s="197" t="s">
        <v>468</v>
      </c>
      <c r="F94" s="74" t="s">
        <v>1</v>
      </c>
      <c r="G94" s="142">
        <v>11.6</v>
      </c>
      <c r="H94" s="181">
        <v>225.57</v>
      </c>
      <c r="I94" s="149">
        <f t="shared" si="6"/>
        <v>288.05288999999999</v>
      </c>
      <c r="J94" s="149">
        <f t="shared" si="7"/>
        <v>3341.4135239999996</v>
      </c>
      <c r="L94" s="138"/>
    </row>
    <row r="95" spans="1:12" s="144" customFormat="1" outlineLevel="1">
      <c r="A95" s="139"/>
      <c r="B95" s="75" t="s">
        <v>170</v>
      </c>
      <c r="C95" s="75"/>
      <c r="D95" s="75" t="s">
        <v>281</v>
      </c>
      <c r="E95" s="172" t="s">
        <v>399</v>
      </c>
      <c r="F95" s="77" t="s">
        <v>5</v>
      </c>
      <c r="G95" s="142">
        <v>4.3</v>
      </c>
      <c r="H95" s="181">
        <v>400</v>
      </c>
      <c r="I95" s="149">
        <f t="shared" si="6"/>
        <v>510.79999999999995</v>
      </c>
      <c r="J95" s="149">
        <f t="shared" si="7"/>
        <v>2196.4399999999996</v>
      </c>
      <c r="L95" s="138"/>
    </row>
    <row r="96" spans="1:12" s="144" customFormat="1" ht="20.100000000000001" customHeight="1" outlineLevel="1">
      <c r="A96" s="139"/>
      <c r="B96" s="75" t="s">
        <v>171</v>
      </c>
      <c r="C96" s="75">
        <v>100705</v>
      </c>
      <c r="D96" s="68" t="s">
        <v>46</v>
      </c>
      <c r="E96" s="172" t="s">
        <v>513</v>
      </c>
      <c r="F96" s="77" t="s">
        <v>2</v>
      </c>
      <c r="G96" s="142">
        <v>6</v>
      </c>
      <c r="H96" s="181">
        <v>65.77</v>
      </c>
      <c r="I96" s="149">
        <f t="shared" si="6"/>
        <v>83.988289999999992</v>
      </c>
      <c r="J96" s="149">
        <f t="shared" si="7"/>
        <v>503.92973999999992</v>
      </c>
      <c r="L96" s="138"/>
    </row>
    <row r="97" spans="2:10" ht="20.100000000000001" customHeight="1" outlineLevel="1">
      <c r="B97" s="66" t="s">
        <v>21</v>
      </c>
      <c r="C97" s="68"/>
      <c r="D97" s="68"/>
      <c r="E97" s="23" t="s">
        <v>49</v>
      </c>
      <c r="F97" s="23"/>
      <c r="G97" s="181"/>
      <c r="H97" s="181"/>
      <c r="I97" s="149"/>
      <c r="J97" s="149"/>
    </row>
    <row r="98" spans="2:10" ht="20.100000000000001" customHeight="1" outlineLevel="1">
      <c r="B98" s="145" t="s">
        <v>172</v>
      </c>
      <c r="C98" s="68">
        <v>34377</v>
      </c>
      <c r="D98" s="68" t="s">
        <v>46</v>
      </c>
      <c r="E98" s="69" t="s">
        <v>559</v>
      </c>
      <c r="F98" s="77" t="s">
        <v>5</v>
      </c>
      <c r="G98" s="181">
        <v>10.8</v>
      </c>
      <c r="H98" s="181">
        <v>144.08000000000001</v>
      </c>
      <c r="I98" s="149">
        <f t="shared" si="6"/>
        <v>183.99016</v>
      </c>
      <c r="J98" s="149">
        <f t="shared" si="7"/>
        <v>1987.0937280000001</v>
      </c>
    </row>
    <row r="99" spans="2:10" ht="20.100000000000001" customHeight="1" outlineLevel="1">
      <c r="B99" s="145" t="s">
        <v>173</v>
      </c>
      <c r="C99" s="68">
        <v>97040</v>
      </c>
      <c r="D99" s="68" t="s">
        <v>46</v>
      </c>
      <c r="E99" s="69" t="s">
        <v>509</v>
      </c>
      <c r="F99" s="77" t="s">
        <v>5</v>
      </c>
      <c r="G99" s="181">
        <v>2.08</v>
      </c>
      <c r="H99" s="181">
        <v>14.1</v>
      </c>
      <c r="I99" s="149">
        <f t="shared" si="6"/>
        <v>18.005699999999997</v>
      </c>
      <c r="J99" s="149">
        <f t="shared" si="7"/>
        <v>37.451855999999999</v>
      </c>
    </row>
    <row r="100" spans="2:10" ht="20.100000000000001" customHeight="1" outlineLevel="1">
      <c r="B100" s="66" t="s">
        <v>22</v>
      </c>
      <c r="C100" s="68"/>
      <c r="D100" s="68"/>
      <c r="E100" s="3" t="s">
        <v>50</v>
      </c>
      <c r="F100" s="68"/>
      <c r="G100" s="181"/>
      <c r="H100" s="181"/>
      <c r="I100" s="149"/>
      <c r="J100" s="149"/>
    </row>
    <row r="101" spans="2:10" ht="20.100000000000001" customHeight="1" outlineLevel="1">
      <c r="B101" s="145" t="s">
        <v>174</v>
      </c>
      <c r="C101" s="68">
        <v>11186</v>
      </c>
      <c r="D101" s="68" t="s">
        <v>46</v>
      </c>
      <c r="E101" s="69" t="s">
        <v>506</v>
      </c>
      <c r="F101" s="68" t="s">
        <v>5</v>
      </c>
      <c r="G101" s="181">
        <v>4.32</v>
      </c>
      <c r="H101" s="181">
        <v>431.91</v>
      </c>
      <c r="I101" s="149">
        <f t="shared" si="6"/>
        <v>551.54907000000003</v>
      </c>
      <c r="J101" s="149">
        <f t="shared" si="7"/>
        <v>2382.6919824000001</v>
      </c>
    </row>
    <row r="102" spans="2:10" ht="20.100000000000001" customHeight="1" outlineLevel="1">
      <c r="B102" s="41"/>
      <c r="C102" s="42"/>
      <c r="D102" s="42"/>
      <c r="E102" s="42"/>
      <c r="F102" s="42"/>
      <c r="G102" s="43" t="s">
        <v>143</v>
      </c>
      <c r="H102" s="62"/>
      <c r="I102" s="61"/>
      <c r="J102" s="53">
        <f>SUM(J88:J101)</f>
        <v>19075.002590399996</v>
      </c>
    </row>
    <row r="103" spans="2:10" ht="20.100000000000001" customHeight="1">
      <c r="B103" s="191"/>
      <c r="C103" s="191"/>
      <c r="D103" s="191"/>
      <c r="E103" s="191"/>
      <c r="F103" s="192"/>
      <c r="G103" s="193"/>
      <c r="H103" s="194"/>
      <c r="I103" s="194"/>
      <c r="J103" s="194"/>
    </row>
    <row r="104" spans="2:10" ht="20.100000000000001" customHeight="1">
      <c r="B104" s="15">
        <v>7</v>
      </c>
      <c r="C104" s="7"/>
      <c r="D104" s="7"/>
      <c r="E104" s="8" t="s">
        <v>286</v>
      </c>
      <c r="F104" s="8"/>
      <c r="G104" s="30"/>
      <c r="H104" s="60"/>
      <c r="I104" s="60"/>
      <c r="J104" s="52">
        <f>J107</f>
        <v>0</v>
      </c>
    </row>
    <row r="105" spans="2:10" ht="20.100000000000001" customHeight="1" outlineLevel="1">
      <c r="B105" s="145" t="s">
        <v>23</v>
      </c>
      <c r="C105" s="75">
        <v>94213</v>
      </c>
      <c r="D105" s="75" t="s">
        <v>46</v>
      </c>
      <c r="E105" s="69" t="s">
        <v>466</v>
      </c>
      <c r="F105" s="77" t="s">
        <v>5</v>
      </c>
      <c r="G105" s="181">
        <v>1030.4000000000001</v>
      </c>
      <c r="H105" s="181"/>
      <c r="I105" s="149">
        <f>H105*1.277</f>
        <v>0</v>
      </c>
      <c r="J105" s="149">
        <f>G105*I105</f>
        <v>0</v>
      </c>
    </row>
    <row r="106" spans="2:10" ht="20.100000000000001" customHeight="1" outlineLevel="1">
      <c r="B106" s="78" t="s">
        <v>175</v>
      </c>
      <c r="C106" s="68" t="s">
        <v>578</v>
      </c>
      <c r="D106" s="68" t="s">
        <v>75</v>
      </c>
      <c r="E106" s="69" t="s">
        <v>516</v>
      </c>
      <c r="F106" s="77" t="s">
        <v>5</v>
      </c>
      <c r="G106" s="181">
        <v>980.4</v>
      </c>
      <c r="H106" s="181"/>
      <c r="I106" s="149">
        <f>H106*1.277</f>
        <v>0</v>
      </c>
      <c r="J106" s="149">
        <f>G106*I106</f>
        <v>0</v>
      </c>
    </row>
    <row r="107" spans="2:10" ht="20.100000000000001" customHeight="1" outlineLevel="1">
      <c r="B107" s="41"/>
      <c r="C107" s="42"/>
      <c r="D107" s="42"/>
      <c r="E107" s="42"/>
      <c r="F107" s="42"/>
      <c r="G107" s="43" t="s">
        <v>143</v>
      </c>
      <c r="H107" s="61"/>
      <c r="I107" s="61"/>
      <c r="J107" s="53">
        <f>SUM(J105:J106)</f>
        <v>0</v>
      </c>
    </row>
    <row r="108" spans="2:10" ht="20.100000000000001" customHeight="1">
      <c r="B108" s="191"/>
      <c r="C108" s="191"/>
      <c r="D108" s="191"/>
      <c r="E108" s="191"/>
      <c r="F108" s="192"/>
      <c r="G108" s="193"/>
      <c r="H108" s="194"/>
      <c r="I108" s="194"/>
      <c r="J108" s="194"/>
    </row>
    <row r="109" spans="2:10" ht="20.100000000000001" customHeight="1">
      <c r="B109" s="15">
        <v>8</v>
      </c>
      <c r="C109" s="7"/>
      <c r="D109" s="7"/>
      <c r="E109" s="8" t="s">
        <v>185</v>
      </c>
      <c r="F109" s="8"/>
      <c r="G109" s="30"/>
      <c r="H109" s="60"/>
      <c r="I109" s="60"/>
      <c r="J109" s="52">
        <f>J112</f>
        <v>1823.2670148999996</v>
      </c>
    </row>
    <row r="110" spans="2:10" s="157" customFormat="1" ht="20.100000000000001" customHeight="1" outlineLevel="1">
      <c r="B110" s="158" t="s">
        <v>24</v>
      </c>
      <c r="C110" s="75" t="s">
        <v>105</v>
      </c>
      <c r="D110" s="75" t="s">
        <v>46</v>
      </c>
      <c r="E110" s="172" t="s">
        <v>517</v>
      </c>
      <c r="F110" s="202" t="s">
        <v>5</v>
      </c>
      <c r="G110" s="181">
        <v>265.61</v>
      </c>
      <c r="H110" s="181">
        <v>0</v>
      </c>
      <c r="I110" s="149"/>
      <c r="J110" s="149"/>
    </row>
    <row r="111" spans="2:10" s="157" customFormat="1" ht="20.100000000000001" customHeight="1" outlineLevel="1">
      <c r="B111" s="158" t="s">
        <v>176</v>
      </c>
      <c r="C111" s="70">
        <v>97087</v>
      </c>
      <c r="D111" s="68" t="s">
        <v>46</v>
      </c>
      <c r="E111" s="188" t="s">
        <v>440</v>
      </c>
      <c r="F111" s="70" t="s">
        <v>5</v>
      </c>
      <c r="G111" s="181">
        <v>676.67</v>
      </c>
      <c r="H111" s="181">
        <v>2.11</v>
      </c>
      <c r="I111" s="149">
        <f>H111*1.277</f>
        <v>2.6944699999999995</v>
      </c>
      <c r="J111" s="149">
        <f>G111*I111</f>
        <v>1823.2670148999996</v>
      </c>
    </row>
    <row r="112" spans="2:10" ht="20.100000000000001" customHeight="1" outlineLevel="1">
      <c r="B112" s="41"/>
      <c r="C112" s="42"/>
      <c r="D112" s="42"/>
      <c r="E112" s="42"/>
      <c r="F112" s="42"/>
      <c r="G112" s="43" t="s">
        <v>143</v>
      </c>
      <c r="H112" s="61"/>
      <c r="I112" s="149"/>
      <c r="J112" s="238">
        <f>SUM(J111)</f>
        <v>1823.2670148999996</v>
      </c>
    </row>
    <row r="113" spans="2:10" ht="20.100000000000001" customHeight="1">
      <c r="B113" s="4"/>
      <c r="C113" s="4"/>
      <c r="D113" s="4"/>
      <c r="E113" s="4"/>
      <c r="F113" s="4"/>
      <c r="G113" s="4"/>
      <c r="H113" s="63"/>
      <c r="I113" s="149">
        <f t="shared" ref="I113:I124" si="8">H113*1.277</f>
        <v>0</v>
      </c>
      <c r="J113" s="149">
        <f t="shared" ref="J113:J124" si="9">G113*I113</f>
        <v>0</v>
      </c>
    </row>
    <row r="114" spans="2:10" ht="20.100000000000001" customHeight="1">
      <c r="B114" s="15">
        <v>9</v>
      </c>
      <c r="C114" s="7"/>
      <c r="D114" s="7"/>
      <c r="E114" s="8" t="s">
        <v>287</v>
      </c>
      <c r="F114" s="8"/>
      <c r="G114" s="30"/>
      <c r="H114" s="60"/>
      <c r="I114" s="60"/>
      <c r="J114" s="60">
        <f>J125</f>
        <v>37941.390629799993</v>
      </c>
    </row>
    <row r="115" spans="2:10" ht="20.100000000000001" customHeight="1" outlineLevel="1">
      <c r="B115" s="145" t="s">
        <v>25</v>
      </c>
      <c r="C115" s="203">
        <v>87905</v>
      </c>
      <c r="D115" s="80" t="s">
        <v>46</v>
      </c>
      <c r="E115" s="204" t="s">
        <v>333</v>
      </c>
      <c r="F115" s="205" t="s">
        <v>5</v>
      </c>
      <c r="G115" s="181">
        <v>803.09</v>
      </c>
      <c r="H115" s="181">
        <v>0</v>
      </c>
      <c r="I115" s="149">
        <f t="shared" si="8"/>
        <v>0</v>
      </c>
      <c r="J115" s="149">
        <f t="shared" si="9"/>
        <v>0</v>
      </c>
    </row>
    <row r="116" spans="2:10" s="157" customFormat="1" ht="20.100000000000001" customHeight="1" outlineLevel="1">
      <c r="B116" s="145" t="s">
        <v>26</v>
      </c>
      <c r="C116" s="78">
        <v>87882</v>
      </c>
      <c r="D116" s="80" t="s">
        <v>46</v>
      </c>
      <c r="E116" s="183" t="s">
        <v>334</v>
      </c>
      <c r="F116" s="73" t="s">
        <v>5</v>
      </c>
      <c r="G116" s="181">
        <v>84.33</v>
      </c>
      <c r="H116" s="181">
        <v>0</v>
      </c>
      <c r="I116" s="149">
        <f t="shared" si="8"/>
        <v>0</v>
      </c>
      <c r="J116" s="149">
        <f t="shared" si="9"/>
        <v>0</v>
      </c>
    </row>
    <row r="117" spans="2:10" s="157" customFormat="1" ht="20.100000000000001" customHeight="1" outlineLevel="1">
      <c r="B117" s="145" t="s">
        <v>27</v>
      </c>
      <c r="C117" s="78">
        <v>87531</v>
      </c>
      <c r="D117" s="80" t="s">
        <v>46</v>
      </c>
      <c r="E117" s="183" t="s">
        <v>408</v>
      </c>
      <c r="F117" s="73" t="s">
        <v>5</v>
      </c>
      <c r="G117" s="181">
        <v>743.93</v>
      </c>
      <c r="H117" s="181">
        <v>0</v>
      </c>
      <c r="I117" s="149">
        <f t="shared" si="8"/>
        <v>0</v>
      </c>
      <c r="J117" s="149">
        <f t="shared" si="9"/>
        <v>0</v>
      </c>
    </row>
    <row r="118" spans="2:10" s="157" customFormat="1" ht="20.100000000000001" customHeight="1" outlineLevel="1">
      <c r="B118" s="145" t="s">
        <v>85</v>
      </c>
      <c r="C118" s="78" t="s">
        <v>107</v>
      </c>
      <c r="D118" s="80" t="s">
        <v>46</v>
      </c>
      <c r="E118" s="183" t="s">
        <v>409</v>
      </c>
      <c r="F118" s="73" t="s">
        <v>5</v>
      </c>
      <c r="G118" s="181">
        <v>445.04</v>
      </c>
      <c r="H118" s="181">
        <v>0</v>
      </c>
      <c r="I118" s="149">
        <f t="shared" si="8"/>
        <v>0</v>
      </c>
      <c r="J118" s="149">
        <f t="shared" si="9"/>
        <v>0</v>
      </c>
    </row>
    <row r="119" spans="2:10" s="157" customFormat="1" ht="20.100000000000001" customHeight="1" outlineLevel="1">
      <c r="B119" s="145" t="s">
        <v>413</v>
      </c>
      <c r="C119" s="78" t="s">
        <v>107</v>
      </c>
      <c r="D119" s="80" t="s">
        <v>46</v>
      </c>
      <c r="E119" s="183" t="s">
        <v>410</v>
      </c>
      <c r="F119" s="73" t="s">
        <v>5</v>
      </c>
      <c r="G119" s="181">
        <v>84.33</v>
      </c>
      <c r="H119" s="181">
        <v>0</v>
      </c>
      <c r="I119" s="149">
        <f t="shared" si="8"/>
        <v>0</v>
      </c>
      <c r="J119" s="149">
        <f t="shared" si="9"/>
        <v>0</v>
      </c>
    </row>
    <row r="120" spans="2:10" s="157" customFormat="1" ht="18.75" customHeight="1" outlineLevel="1">
      <c r="B120" s="145" t="s">
        <v>414</v>
      </c>
      <c r="C120" s="203">
        <v>87905</v>
      </c>
      <c r="D120" s="80" t="s">
        <v>46</v>
      </c>
      <c r="E120" s="204" t="s">
        <v>412</v>
      </c>
      <c r="F120" s="205" t="s">
        <v>5</v>
      </c>
      <c r="G120" s="181">
        <v>140.33000000000001</v>
      </c>
      <c r="H120" s="181">
        <v>6.88</v>
      </c>
      <c r="I120" s="149">
        <f t="shared" si="8"/>
        <v>8.7857599999999998</v>
      </c>
      <c r="J120" s="149">
        <f t="shared" si="9"/>
        <v>1232.9057008</v>
      </c>
    </row>
    <row r="121" spans="2:10" s="157" customFormat="1" ht="19.5" customHeight="1" outlineLevel="1">
      <c r="B121" s="145" t="s">
        <v>415</v>
      </c>
      <c r="C121" s="78">
        <v>87531</v>
      </c>
      <c r="D121" s="80" t="s">
        <v>46</v>
      </c>
      <c r="E121" s="183" t="s">
        <v>411</v>
      </c>
      <c r="F121" s="77" t="s">
        <v>5</v>
      </c>
      <c r="G121" s="181">
        <v>140.33000000000001</v>
      </c>
      <c r="H121" s="181">
        <v>35.049999999999997</v>
      </c>
      <c r="I121" s="149">
        <f t="shared" si="8"/>
        <v>44.758849999999995</v>
      </c>
      <c r="J121" s="149">
        <f t="shared" si="9"/>
        <v>6281.0094204999996</v>
      </c>
    </row>
    <row r="122" spans="2:10" s="157" customFormat="1" ht="20.100000000000001" customHeight="1" outlineLevel="1">
      <c r="B122" s="145" t="s">
        <v>416</v>
      </c>
      <c r="C122" s="78" t="s">
        <v>560</v>
      </c>
      <c r="D122" s="80" t="s">
        <v>75</v>
      </c>
      <c r="E122" s="183" t="s">
        <v>503</v>
      </c>
      <c r="F122" s="205" t="s">
        <v>5</v>
      </c>
      <c r="G122" s="181">
        <v>140.33000000000001</v>
      </c>
      <c r="H122" s="181">
        <v>21.78</v>
      </c>
      <c r="I122" s="149">
        <f t="shared" si="8"/>
        <v>27.81306</v>
      </c>
      <c r="J122" s="149">
        <f t="shared" si="9"/>
        <v>3903.0067098000004</v>
      </c>
    </row>
    <row r="123" spans="2:10" s="157" customFormat="1" ht="19.5" customHeight="1" outlineLevel="1">
      <c r="B123" s="145" t="s">
        <v>417</v>
      </c>
      <c r="C123" s="78">
        <v>87272</v>
      </c>
      <c r="D123" s="80" t="s">
        <v>46</v>
      </c>
      <c r="E123" s="190" t="s">
        <v>504</v>
      </c>
      <c r="F123" s="73" t="s">
        <v>5</v>
      </c>
      <c r="G123" s="181">
        <v>210.5</v>
      </c>
      <c r="H123" s="181">
        <v>72.55</v>
      </c>
      <c r="I123" s="149">
        <f t="shared" si="8"/>
        <v>92.646349999999984</v>
      </c>
      <c r="J123" s="149">
        <f t="shared" si="9"/>
        <v>19502.056674999996</v>
      </c>
    </row>
    <row r="124" spans="2:10" s="157" customFormat="1" ht="19.5" customHeight="1" outlineLevel="1">
      <c r="B124" s="145" t="s">
        <v>418</v>
      </c>
      <c r="C124" s="78">
        <v>87267</v>
      </c>
      <c r="D124" s="80" t="s">
        <v>46</v>
      </c>
      <c r="E124" s="197" t="s">
        <v>505</v>
      </c>
      <c r="F124" s="73" t="s">
        <v>5</v>
      </c>
      <c r="G124" s="181">
        <v>85.51</v>
      </c>
      <c r="H124" s="181">
        <v>64.31</v>
      </c>
      <c r="I124" s="149">
        <f t="shared" si="8"/>
        <v>82.123869999999997</v>
      </c>
      <c r="J124" s="149">
        <f t="shared" si="9"/>
        <v>7022.4121236999999</v>
      </c>
    </row>
    <row r="125" spans="2:10" ht="20.100000000000001" customHeight="1" outlineLevel="1">
      <c r="B125" s="41"/>
      <c r="C125" s="42"/>
      <c r="D125" s="42"/>
      <c r="E125" s="42"/>
      <c r="F125" s="42"/>
      <c r="G125" s="43" t="s">
        <v>143</v>
      </c>
      <c r="H125" s="61"/>
      <c r="I125" s="61"/>
      <c r="J125" s="53">
        <f>SUM(J115:J124)</f>
        <v>37941.390629799993</v>
      </c>
    </row>
    <row r="126" spans="2:10" ht="20.100000000000001" customHeight="1">
      <c r="B126" s="4"/>
      <c r="C126" s="4"/>
      <c r="D126" s="4"/>
      <c r="E126" s="4"/>
      <c r="F126" s="4"/>
      <c r="G126" s="4"/>
      <c r="H126" s="63"/>
      <c r="I126" s="63"/>
      <c r="J126" s="54"/>
    </row>
    <row r="127" spans="2:10" ht="20.100000000000001" customHeight="1">
      <c r="B127" s="15">
        <v>10</v>
      </c>
      <c r="C127" s="7"/>
      <c r="D127" s="7"/>
      <c r="E127" s="8" t="s">
        <v>288</v>
      </c>
      <c r="F127" s="8"/>
      <c r="G127" s="30"/>
      <c r="H127" s="60"/>
      <c r="I127" s="60"/>
      <c r="J127" s="52">
        <f>J138</f>
        <v>138529.21744319997</v>
      </c>
    </row>
    <row r="128" spans="2:10" ht="20.100000000000001" customHeight="1" outlineLevel="1">
      <c r="B128" s="1" t="s">
        <v>28</v>
      </c>
      <c r="C128" s="206"/>
      <c r="D128" s="207"/>
      <c r="E128" s="5" t="s">
        <v>298</v>
      </c>
      <c r="F128" s="73"/>
      <c r="G128" s="181"/>
      <c r="H128" s="181"/>
      <c r="I128" s="149"/>
      <c r="J128" s="149"/>
    </row>
    <row r="129" spans="2:10" ht="18.75" customHeight="1" outlineLevel="1">
      <c r="B129" s="145" t="s">
        <v>177</v>
      </c>
      <c r="C129" s="68">
        <v>98546</v>
      </c>
      <c r="D129" s="68" t="s">
        <v>46</v>
      </c>
      <c r="E129" s="69" t="s">
        <v>442</v>
      </c>
      <c r="F129" s="205" t="s">
        <v>5</v>
      </c>
      <c r="G129" s="181">
        <v>64.91</v>
      </c>
      <c r="H129" s="181">
        <v>85.29</v>
      </c>
      <c r="I129" s="149">
        <f>H129*1.277</f>
        <v>108.91533</v>
      </c>
      <c r="J129" s="149">
        <f>G129*I129</f>
        <v>7069.6940702999991</v>
      </c>
    </row>
    <row r="130" spans="2:10" ht="20.100000000000001" customHeight="1" outlineLevel="1">
      <c r="B130" s="145" t="s">
        <v>178</v>
      </c>
      <c r="C130" s="207">
        <v>87630</v>
      </c>
      <c r="D130" s="70" t="s">
        <v>46</v>
      </c>
      <c r="E130" s="208" t="s">
        <v>443</v>
      </c>
      <c r="F130" s="205" t="s">
        <v>5</v>
      </c>
      <c r="G130" s="181">
        <v>64.91</v>
      </c>
      <c r="H130" s="181">
        <v>33.28</v>
      </c>
      <c r="I130" s="149">
        <f>H130*1.277</f>
        <v>42.498559999999998</v>
      </c>
      <c r="J130" s="149">
        <f>G130*I130</f>
        <v>2758.5815295999996</v>
      </c>
    </row>
    <row r="131" spans="2:10" ht="30" customHeight="1" outlineLevel="1">
      <c r="B131" s="78" t="s">
        <v>179</v>
      </c>
      <c r="C131" s="68" t="s">
        <v>572</v>
      </c>
      <c r="D131" s="70" t="s">
        <v>75</v>
      </c>
      <c r="E131" s="69" t="s">
        <v>401</v>
      </c>
      <c r="F131" s="209" t="s">
        <v>5</v>
      </c>
      <c r="G131" s="181">
        <v>676.67</v>
      </c>
      <c r="H131" s="181">
        <v>114.75</v>
      </c>
      <c r="I131" s="149">
        <f t="shared" ref="I131:I137" si="10">H131*1.277</f>
        <v>146.53574999999998</v>
      </c>
      <c r="J131" s="149">
        <f t="shared" ref="J131:J137" si="11">G131*I131</f>
        <v>99156.345952499978</v>
      </c>
    </row>
    <row r="132" spans="2:10" ht="19.5" customHeight="1" outlineLevel="1">
      <c r="B132" s="145" t="s">
        <v>180</v>
      </c>
      <c r="C132" s="210">
        <v>87251</v>
      </c>
      <c r="D132" s="76" t="s">
        <v>46</v>
      </c>
      <c r="E132" s="172" t="s">
        <v>331</v>
      </c>
      <c r="F132" s="77" t="s">
        <v>5</v>
      </c>
      <c r="G132" s="181">
        <v>64.91</v>
      </c>
      <c r="H132" s="181">
        <v>53.53</v>
      </c>
      <c r="I132" s="149">
        <f t="shared" si="10"/>
        <v>68.357810000000001</v>
      </c>
      <c r="J132" s="149">
        <f t="shared" si="11"/>
        <v>4437.1054470999998</v>
      </c>
    </row>
    <row r="133" spans="2:10" ht="20.100000000000001" customHeight="1" outlineLevel="1">
      <c r="B133" s="145" t="s">
        <v>181</v>
      </c>
      <c r="C133" s="68" t="s">
        <v>571</v>
      </c>
      <c r="D133" s="68" t="s">
        <v>75</v>
      </c>
      <c r="E133" s="69" t="s">
        <v>332</v>
      </c>
      <c r="F133" s="77" t="s">
        <v>1</v>
      </c>
      <c r="G133" s="181">
        <v>2.7</v>
      </c>
      <c r="H133" s="181">
        <v>78.83</v>
      </c>
      <c r="I133" s="149">
        <f t="shared" si="10"/>
        <v>100.66591</v>
      </c>
      <c r="J133" s="149">
        <f t="shared" si="11"/>
        <v>271.797957</v>
      </c>
    </row>
    <row r="134" spans="2:10" ht="20.100000000000001" customHeight="1" outlineLevel="1">
      <c r="B134" s="1" t="s">
        <v>40</v>
      </c>
      <c r="C134" s="206"/>
      <c r="D134" s="207"/>
      <c r="E134" s="5" t="s">
        <v>56</v>
      </c>
      <c r="F134" s="186"/>
      <c r="G134" s="181"/>
      <c r="H134" s="181"/>
      <c r="I134" s="149"/>
      <c r="J134" s="149"/>
    </row>
    <row r="135" spans="2:10" ht="20.100000000000001" customHeight="1" outlineLevel="1">
      <c r="B135" s="145" t="s">
        <v>182</v>
      </c>
      <c r="C135" s="211">
        <v>94992</v>
      </c>
      <c r="D135" s="80" t="s">
        <v>46</v>
      </c>
      <c r="E135" s="69" t="s">
        <v>419</v>
      </c>
      <c r="F135" s="186" t="s">
        <v>5</v>
      </c>
      <c r="G135" s="181">
        <v>195.79</v>
      </c>
      <c r="H135" s="181">
        <v>91.17</v>
      </c>
      <c r="I135" s="149">
        <f t="shared" si="10"/>
        <v>116.42408999999999</v>
      </c>
      <c r="J135" s="149">
        <f t="shared" si="11"/>
        <v>22794.672581099996</v>
      </c>
    </row>
    <row r="136" spans="2:10" s="157" customFormat="1" ht="20.100000000000001" customHeight="1" outlineLevel="1">
      <c r="B136" s="145" t="s">
        <v>183</v>
      </c>
      <c r="C136" s="75">
        <v>96620</v>
      </c>
      <c r="D136" s="75" t="s">
        <v>46</v>
      </c>
      <c r="E136" s="212" t="s">
        <v>420</v>
      </c>
      <c r="F136" s="75" t="s">
        <v>41</v>
      </c>
      <c r="G136" s="181">
        <v>1.82</v>
      </c>
      <c r="H136" s="181">
        <v>515.29</v>
      </c>
      <c r="I136" s="149">
        <f t="shared" si="10"/>
        <v>658.02532999999994</v>
      </c>
      <c r="J136" s="149">
        <f t="shared" si="11"/>
        <v>1197.6061006</v>
      </c>
    </row>
    <row r="137" spans="2:10" ht="30" customHeight="1" outlineLevel="1">
      <c r="B137" s="145" t="s">
        <v>184</v>
      </c>
      <c r="C137" s="68" t="s">
        <v>573</v>
      </c>
      <c r="D137" s="68" t="s">
        <v>75</v>
      </c>
      <c r="E137" s="69" t="s">
        <v>510</v>
      </c>
      <c r="F137" s="186" t="s">
        <v>5</v>
      </c>
      <c r="G137" s="181">
        <v>5.85</v>
      </c>
      <c r="H137" s="181">
        <v>112.9</v>
      </c>
      <c r="I137" s="149">
        <f t="shared" si="10"/>
        <v>144.17329999999998</v>
      </c>
      <c r="J137" s="149">
        <f t="shared" si="11"/>
        <v>843.4138049999998</v>
      </c>
    </row>
    <row r="138" spans="2:10" ht="20.100000000000001" customHeight="1" outlineLevel="1">
      <c r="B138" s="41"/>
      <c r="C138" s="42"/>
      <c r="D138" s="42"/>
      <c r="E138" s="42"/>
      <c r="F138" s="42"/>
      <c r="G138" s="43" t="s">
        <v>143</v>
      </c>
      <c r="H138" s="61"/>
      <c r="I138" s="61"/>
      <c r="J138" s="53">
        <f>SUM(J129:J137)</f>
        <v>138529.21744319997</v>
      </c>
    </row>
    <row r="139" spans="2:10" ht="20.100000000000001" customHeight="1">
      <c r="B139" s="4"/>
      <c r="C139" s="4"/>
      <c r="D139" s="4"/>
      <c r="E139" s="4"/>
      <c r="F139" s="4"/>
      <c r="G139" s="4"/>
      <c r="H139" s="63"/>
      <c r="I139" s="63"/>
      <c r="J139" s="54"/>
    </row>
    <row r="140" spans="2:10" ht="20.100000000000001" customHeight="1">
      <c r="B140" s="15">
        <v>11</v>
      </c>
      <c r="C140" s="7"/>
      <c r="D140" s="7"/>
      <c r="E140" s="8" t="s">
        <v>289</v>
      </c>
      <c r="F140" s="8"/>
      <c r="G140" s="30"/>
      <c r="H140" s="60"/>
      <c r="I140" s="60"/>
      <c r="J140" s="52">
        <f>J149</f>
        <v>114882.16357999999</v>
      </c>
    </row>
    <row r="141" spans="2:10" ht="20.100000000000001" customHeight="1" outlineLevel="1">
      <c r="B141" s="78" t="s">
        <v>29</v>
      </c>
      <c r="C141" s="68" t="s">
        <v>574</v>
      </c>
      <c r="D141" s="68" t="s">
        <v>75</v>
      </c>
      <c r="E141" s="69" t="s">
        <v>469</v>
      </c>
      <c r="F141" s="73" t="s">
        <v>5</v>
      </c>
      <c r="G141" s="181">
        <v>529.37</v>
      </c>
      <c r="H141" s="181">
        <v>11.85</v>
      </c>
      <c r="I141" s="149">
        <f>H141*1.277</f>
        <v>15.132449999999999</v>
      </c>
      <c r="J141" s="149">
        <f>G141*I141</f>
        <v>8010.6650564999991</v>
      </c>
    </row>
    <row r="142" spans="2:10" s="157" customFormat="1" ht="20.100000000000001" customHeight="1" outlineLevel="1">
      <c r="B142" s="78" t="s">
        <v>30</v>
      </c>
      <c r="C142" s="68">
        <v>88489</v>
      </c>
      <c r="D142" s="80" t="s">
        <v>46</v>
      </c>
      <c r="E142" s="69" t="s">
        <v>467</v>
      </c>
      <c r="F142" s="73" t="s">
        <v>5</v>
      </c>
      <c r="G142" s="181">
        <v>445.04</v>
      </c>
      <c r="H142" s="181">
        <v>12.8</v>
      </c>
      <c r="I142" s="149">
        <f>H142*1.277</f>
        <v>16.345600000000001</v>
      </c>
      <c r="J142" s="149">
        <f>G142*I142</f>
        <v>7274.4458240000004</v>
      </c>
    </row>
    <row r="143" spans="2:10" ht="20.100000000000001" customHeight="1" outlineLevel="1">
      <c r="B143" s="78" t="s">
        <v>31</v>
      </c>
      <c r="C143" s="68">
        <v>88488</v>
      </c>
      <c r="D143" s="80" t="s">
        <v>46</v>
      </c>
      <c r="E143" s="69" t="s">
        <v>312</v>
      </c>
      <c r="F143" s="77" t="s">
        <v>5</v>
      </c>
      <c r="G143" s="181">
        <v>84.33</v>
      </c>
      <c r="H143" s="181">
        <v>14.25</v>
      </c>
      <c r="I143" s="149">
        <f t="shared" ref="I143:I148" si="12">H143*1.277</f>
        <v>18.19725</v>
      </c>
      <c r="J143" s="149">
        <f t="shared" ref="J143:J148" si="13">G143*I143</f>
        <v>1534.5740925</v>
      </c>
    </row>
    <row r="144" spans="2:10" ht="20.100000000000001" customHeight="1" outlineLevel="1">
      <c r="B144" s="78" t="s">
        <v>82</v>
      </c>
      <c r="C144" s="68">
        <v>102494</v>
      </c>
      <c r="D144" s="80" t="s">
        <v>46</v>
      </c>
      <c r="E144" s="69" t="s">
        <v>336</v>
      </c>
      <c r="F144" s="77" t="s">
        <v>5</v>
      </c>
      <c r="G144" s="181">
        <v>483.8</v>
      </c>
      <c r="H144" s="181">
        <v>36.409999999999997</v>
      </c>
      <c r="I144" s="149">
        <f t="shared" si="12"/>
        <v>46.495569999999994</v>
      </c>
      <c r="J144" s="149">
        <f t="shared" si="13"/>
        <v>22494.556765999998</v>
      </c>
    </row>
    <row r="145" spans="1:12" ht="20.100000000000001" customHeight="1" outlineLevel="1">
      <c r="B145" s="78" t="s">
        <v>44</v>
      </c>
      <c r="C145" s="213">
        <v>102504</v>
      </c>
      <c r="D145" s="80" t="s">
        <v>46</v>
      </c>
      <c r="E145" s="214" t="s">
        <v>394</v>
      </c>
      <c r="F145" s="77" t="s">
        <v>1</v>
      </c>
      <c r="G145" s="181">
        <v>275.60000000000002</v>
      </c>
      <c r="H145" s="181">
        <v>6.87</v>
      </c>
      <c r="I145" s="149">
        <f t="shared" si="12"/>
        <v>8.7729900000000001</v>
      </c>
      <c r="J145" s="149">
        <f t="shared" si="13"/>
        <v>2417.8360440000001</v>
      </c>
      <c r="K145" s="200"/>
    </row>
    <row r="146" spans="1:12" ht="20.100000000000001" customHeight="1" outlineLevel="1">
      <c r="B146" s="78" t="s">
        <v>131</v>
      </c>
      <c r="C146" s="75">
        <v>100727</v>
      </c>
      <c r="D146" s="76" t="s">
        <v>46</v>
      </c>
      <c r="E146" s="215" t="s">
        <v>335</v>
      </c>
      <c r="F146" s="77" t="s">
        <v>5</v>
      </c>
      <c r="G146" s="181">
        <v>366.82</v>
      </c>
      <c r="H146" s="181">
        <v>12.86</v>
      </c>
      <c r="I146" s="149">
        <f t="shared" si="12"/>
        <v>16.422219999999999</v>
      </c>
      <c r="J146" s="149">
        <f t="shared" si="13"/>
        <v>6023.9987403999994</v>
      </c>
    </row>
    <row r="147" spans="1:12" ht="20.100000000000001" customHeight="1" outlineLevel="1">
      <c r="B147" s="78" t="s">
        <v>132</v>
      </c>
      <c r="C147" s="75">
        <v>100757</v>
      </c>
      <c r="D147" s="76" t="s">
        <v>46</v>
      </c>
      <c r="E147" s="215" t="s">
        <v>465</v>
      </c>
      <c r="F147" s="77" t="s">
        <v>5</v>
      </c>
      <c r="G147" s="181">
        <v>567.82000000000005</v>
      </c>
      <c r="H147" s="181">
        <v>32.89</v>
      </c>
      <c r="I147" s="149">
        <f t="shared" si="12"/>
        <v>42.000529999999998</v>
      </c>
      <c r="J147" s="149">
        <f t="shared" si="13"/>
        <v>23848.740944600002</v>
      </c>
    </row>
    <row r="148" spans="1:12" ht="20.100000000000001" customHeight="1" outlineLevel="1">
      <c r="B148" s="78" t="s">
        <v>330</v>
      </c>
      <c r="C148" s="75">
        <v>100757</v>
      </c>
      <c r="D148" s="76" t="s">
        <v>46</v>
      </c>
      <c r="E148" s="215" t="s">
        <v>329</v>
      </c>
      <c r="F148" s="77" t="s">
        <v>5</v>
      </c>
      <c r="G148" s="181">
        <v>1030.4000000000001</v>
      </c>
      <c r="H148" s="181">
        <v>32.89</v>
      </c>
      <c r="I148" s="149">
        <f t="shared" si="12"/>
        <v>42.000529999999998</v>
      </c>
      <c r="J148" s="149">
        <f t="shared" si="13"/>
        <v>43277.346111999999</v>
      </c>
    </row>
    <row r="149" spans="1:12" ht="20.100000000000001" customHeight="1" outlineLevel="1">
      <c r="B149" s="41"/>
      <c r="C149" s="42"/>
      <c r="D149" s="42"/>
      <c r="E149" s="42"/>
      <c r="F149" s="42"/>
      <c r="G149" s="43" t="s">
        <v>143</v>
      </c>
      <c r="H149" s="61"/>
      <c r="I149" s="61"/>
      <c r="J149" s="53">
        <f>SUM(J141:J148)</f>
        <v>114882.16357999999</v>
      </c>
    </row>
    <row r="150" spans="1:12" ht="20.100000000000001" customHeight="1">
      <c r="B150" s="4"/>
      <c r="C150" s="4"/>
      <c r="D150" s="4"/>
      <c r="E150" s="4"/>
      <c r="F150" s="4"/>
      <c r="G150" s="4"/>
      <c r="H150" s="63"/>
      <c r="I150" s="63"/>
      <c r="J150" s="54"/>
    </row>
    <row r="151" spans="1:12" ht="20.100000000000001" customHeight="1">
      <c r="B151" s="15">
        <v>12</v>
      </c>
      <c r="C151" s="7"/>
      <c r="D151" s="7"/>
      <c r="E151" s="8" t="s">
        <v>290</v>
      </c>
      <c r="F151" s="8"/>
      <c r="G151" s="30"/>
      <c r="H151" s="60"/>
      <c r="I151" s="60"/>
      <c r="J151" s="52">
        <f>J190</f>
        <v>6203.7170799999985</v>
      </c>
    </row>
    <row r="152" spans="1:12" s="152" customFormat="1" ht="20.100000000000001" customHeight="1" outlineLevel="1">
      <c r="A152" s="139"/>
      <c r="B152" s="150" t="s">
        <v>32</v>
      </c>
      <c r="C152" s="150"/>
      <c r="D152" s="150"/>
      <c r="E152" s="216" t="s">
        <v>532</v>
      </c>
      <c r="F152" s="151"/>
      <c r="G152" s="142"/>
      <c r="H152" s="142"/>
      <c r="I152" s="143"/>
      <c r="J152" s="143"/>
      <c r="K152" s="144"/>
      <c r="L152" s="138"/>
    </row>
    <row r="153" spans="1:12" s="157" customFormat="1" ht="20.100000000000001" customHeight="1" outlineLevel="1">
      <c r="B153" s="145" t="s">
        <v>186</v>
      </c>
      <c r="C153" s="80">
        <v>89401</v>
      </c>
      <c r="D153" s="70" t="s">
        <v>46</v>
      </c>
      <c r="E153" s="217" t="s">
        <v>349</v>
      </c>
      <c r="F153" s="80" t="s">
        <v>1</v>
      </c>
      <c r="G153" s="181">
        <v>12</v>
      </c>
      <c r="H153" s="181">
        <v>6.54</v>
      </c>
      <c r="I153" s="149">
        <f>H153*1.277</f>
        <v>8.3515800000000002</v>
      </c>
      <c r="J153" s="149">
        <f>G153*I153</f>
        <v>100.21896000000001</v>
      </c>
    </row>
    <row r="154" spans="1:12" s="157" customFormat="1" ht="20.100000000000001" customHeight="1" outlineLevel="1">
      <c r="B154" s="145" t="s">
        <v>187</v>
      </c>
      <c r="C154" s="80">
        <v>89446</v>
      </c>
      <c r="D154" s="80" t="s">
        <v>46</v>
      </c>
      <c r="E154" s="217" t="s">
        <v>350</v>
      </c>
      <c r="F154" s="80" t="s">
        <v>1</v>
      </c>
      <c r="G154" s="181">
        <v>42</v>
      </c>
      <c r="H154" s="181">
        <v>4.76</v>
      </c>
      <c r="I154" s="149">
        <f t="shared" ref="I154:I189" si="14">H154*1.277</f>
        <v>6.0785199999999993</v>
      </c>
      <c r="J154" s="149">
        <f t="shared" ref="J154:J189" si="15">G154*I154</f>
        <v>255.29783999999998</v>
      </c>
    </row>
    <row r="155" spans="1:12" s="157" customFormat="1" ht="20.100000000000001" customHeight="1" outlineLevel="1">
      <c r="B155" s="145" t="s">
        <v>358</v>
      </c>
      <c r="C155" s="70">
        <v>89447</v>
      </c>
      <c r="D155" s="80" t="s">
        <v>46</v>
      </c>
      <c r="E155" s="217" t="s">
        <v>352</v>
      </c>
      <c r="F155" s="80" t="s">
        <v>1</v>
      </c>
      <c r="G155" s="181">
        <v>28</v>
      </c>
      <c r="H155" s="181">
        <v>10.17</v>
      </c>
      <c r="I155" s="149">
        <f t="shared" si="14"/>
        <v>12.987089999999998</v>
      </c>
      <c r="J155" s="149">
        <f t="shared" si="15"/>
        <v>363.63851999999997</v>
      </c>
    </row>
    <row r="156" spans="1:12" s="157" customFormat="1" ht="20.100000000000001" customHeight="1" outlineLevel="1">
      <c r="B156" s="145" t="s">
        <v>359</v>
      </c>
      <c r="C156" s="80">
        <v>89448</v>
      </c>
      <c r="D156" s="80" t="s">
        <v>46</v>
      </c>
      <c r="E156" s="217" t="s">
        <v>351</v>
      </c>
      <c r="F156" s="80" t="s">
        <v>1</v>
      </c>
      <c r="G156" s="181">
        <v>30</v>
      </c>
      <c r="H156" s="181">
        <v>14.65</v>
      </c>
      <c r="I156" s="149">
        <f t="shared" si="14"/>
        <v>18.70805</v>
      </c>
      <c r="J156" s="149">
        <f t="shared" si="15"/>
        <v>561.24149999999997</v>
      </c>
    </row>
    <row r="157" spans="1:12" s="157" customFormat="1" ht="20.100000000000001" customHeight="1" outlineLevel="1">
      <c r="B157" s="145" t="s">
        <v>360</v>
      </c>
      <c r="C157" s="80">
        <v>89449</v>
      </c>
      <c r="D157" s="80" t="s">
        <v>46</v>
      </c>
      <c r="E157" s="217" t="s">
        <v>353</v>
      </c>
      <c r="F157" s="80" t="s">
        <v>1</v>
      </c>
      <c r="G157" s="181">
        <v>36</v>
      </c>
      <c r="H157" s="181">
        <v>16.850000000000001</v>
      </c>
      <c r="I157" s="149">
        <f t="shared" si="14"/>
        <v>21.51745</v>
      </c>
      <c r="J157" s="149">
        <f t="shared" si="15"/>
        <v>774.62819999999999</v>
      </c>
    </row>
    <row r="158" spans="1:12" s="157" customFormat="1" ht="20.100000000000001" customHeight="1" outlineLevel="1">
      <c r="B158" s="145" t="s">
        <v>361</v>
      </c>
      <c r="C158" s="80">
        <v>89408</v>
      </c>
      <c r="D158" s="80" t="s">
        <v>46</v>
      </c>
      <c r="E158" s="188" t="s">
        <v>354</v>
      </c>
      <c r="F158" s="70" t="s">
        <v>2</v>
      </c>
      <c r="G158" s="181">
        <v>15</v>
      </c>
      <c r="H158" s="181">
        <v>4.6100000000000003</v>
      </c>
      <c r="I158" s="149">
        <f t="shared" si="14"/>
        <v>5.8869699999999998</v>
      </c>
      <c r="J158" s="149">
        <f t="shared" si="15"/>
        <v>88.304549999999992</v>
      </c>
    </row>
    <row r="159" spans="1:12" s="157" customFormat="1" ht="20.100000000000001" customHeight="1" outlineLevel="1">
      <c r="B159" s="145" t="s">
        <v>362</v>
      </c>
      <c r="C159" s="80">
        <v>89492</v>
      </c>
      <c r="D159" s="80" t="s">
        <v>46</v>
      </c>
      <c r="E159" s="188" t="s">
        <v>356</v>
      </c>
      <c r="F159" s="70" t="s">
        <v>2</v>
      </c>
      <c r="G159" s="181">
        <v>8</v>
      </c>
      <c r="H159" s="181">
        <v>5.86</v>
      </c>
      <c r="I159" s="149">
        <f t="shared" si="14"/>
        <v>7.4832200000000002</v>
      </c>
      <c r="J159" s="149">
        <f t="shared" si="15"/>
        <v>59.865760000000002</v>
      </c>
    </row>
    <row r="160" spans="1:12" s="157" customFormat="1" ht="20.100000000000001" customHeight="1" outlineLevel="1">
      <c r="B160" s="145" t="s">
        <v>363</v>
      </c>
      <c r="C160" s="80">
        <v>89501</v>
      </c>
      <c r="D160" s="80" t="s">
        <v>46</v>
      </c>
      <c r="E160" s="188" t="s">
        <v>355</v>
      </c>
      <c r="F160" s="70" t="s">
        <v>2</v>
      </c>
      <c r="G160" s="181">
        <v>6</v>
      </c>
      <c r="H160" s="181">
        <v>11.82</v>
      </c>
      <c r="I160" s="149">
        <f t="shared" si="14"/>
        <v>15.094139999999999</v>
      </c>
      <c r="J160" s="149">
        <f t="shared" si="15"/>
        <v>90.564840000000004</v>
      </c>
    </row>
    <row r="161" spans="1:12" s="157" customFormat="1" ht="20.100000000000001" customHeight="1" outlineLevel="1">
      <c r="B161" s="145" t="s">
        <v>364</v>
      </c>
      <c r="C161" s="70">
        <v>90373</v>
      </c>
      <c r="D161" s="70" t="s">
        <v>46</v>
      </c>
      <c r="E161" s="188" t="s">
        <v>476</v>
      </c>
      <c r="F161" s="80" t="s">
        <v>2</v>
      </c>
      <c r="G161" s="181">
        <v>2</v>
      </c>
      <c r="H161" s="181">
        <v>12.41</v>
      </c>
      <c r="I161" s="149">
        <f t="shared" si="14"/>
        <v>15.847569999999999</v>
      </c>
      <c r="J161" s="149">
        <f t="shared" si="15"/>
        <v>31.695139999999999</v>
      </c>
    </row>
    <row r="162" spans="1:12" s="157" customFormat="1" ht="20.100000000000001" customHeight="1" outlineLevel="1">
      <c r="B162" s="145" t="s">
        <v>365</v>
      </c>
      <c r="C162" s="80"/>
      <c r="D162" s="70" t="s">
        <v>281</v>
      </c>
      <c r="E162" s="188" t="s">
        <v>477</v>
      </c>
      <c r="F162" s="70" t="s">
        <v>2</v>
      </c>
      <c r="G162" s="181">
        <v>4</v>
      </c>
      <c r="H162" s="181">
        <v>2.5</v>
      </c>
      <c r="I162" s="149">
        <f t="shared" si="14"/>
        <v>3.1924999999999999</v>
      </c>
      <c r="J162" s="149">
        <f t="shared" si="15"/>
        <v>12.77</v>
      </c>
    </row>
    <row r="163" spans="1:12" s="157" customFormat="1" ht="20.100000000000001" customHeight="1" outlineLevel="1">
      <c r="B163" s="145" t="s">
        <v>366</v>
      </c>
      <c r="C163" s="80">
        <v>90373</v>
      </c>
      <c r="D163" s="70" t="s">
        <v>46</v>
      </c>
      <c r="E163" s="188" t="s">
        <v>478</v>
      </c>
      <c r="F163" s="80" t="s">
        <v>2</v>
      </c>
      <c r="G163" s="181">
        <v>16</v>
      </c>
      <c r="H163" s="181">
        <v>12.41</v>
      </c>
      <c r="I163" s="149">
        <f t="shared" si="14"/>
        <v>15.847569999999999</v>
      </c>
      <c r="J163" s="149">
        <f t="shared" si="15"/>
        <v>253.56111999999999</v>
      </c>
    </row>
    <row r="164" spans="1:12" s="157" customFormat="1" ht="20.100000000000001" customHeight="1" outlineLevel="1">
      <c r="B164" s="145" t="s">
        <v>367</v>
      </c>
      <c r="C164" s="80">
        <v>89622</v>
      </c>
      <c r="D164" s="70" t="s">
        <v>46</v>
      </c>
      <c r="E164" s="188" t="s">
        <v>463</v>
      </c>
      <c r="F164" s="80" t="s">
        <v>2</v>
      </c>
      <c r="G164" s="181">
        <v>4</v>
      </c>
      <c r="H164" s="181">
        <v>11.57</v>
      </c>
      <c r="I164" s="149">
        <f t="shared" si="14"/>
        <v>14.774889999999999</v>
      </c>
      <c r="J164" s="149">
        <f t="shared" si="15"/>
        <v>59.099559999999997</v>
      </c>
    </row>
    <row r="165" spans="1:12" s="157" customFormat="1" ht="20.100000000000001" customHeight="1" outlineLevel="1">
      <c r="B165" s="145" t="s">
        <v>368</v>
      </c>
      <c r="C165" s="80">
        <v>89626</v>
      </c>
      <c r="D165" s="70" t="s">
        <v>46</v>
      </c>
      <c r="E165" s="188" t="s">
        <v>464</v>
      </c>
      <c r="F165" s="80" t="s">
        <v>2</v>
      </c>
      <c r="G165" s="181">
        <v>2</v>
      </c>
      <c r="H165" s="181">
        <v>27.3</v>
      </c>
      <c r="I165" s="149">
        <f t="shared" si="14"/>
        <v>34.862099999999998</v>
      </c>
      <c r="J165" s="149">
        <f t="shared" si="15"/>
        <v>69.724199999999996</v>
      </c>
    </row>
    <row r="166" spans="1:12" s="157" customFormat="1" ht="20.100000000000001" customHeight="1" outlineLevel="1">
      <c r="B166" s="145" t="s">
        <v>369</v>
      </c>
      <c r="C166" s="70">
        <v>89534</v>
      </c>
      <c r="D166" s="70" t="s">
        <v>46</v>
      </c>
      <c r="E166" s="217" t="s">
        <v>434</v>
      </c>
      <c r="F166" s="80" t="s">
        <v>2</v>
      </c>
      <c r="G166" s="181">
        <v>8</v>
      </c>
      <c r="H166" s="181">
        <v>3.9</v>
      </c>
      <c r="I166" s="149">
        <f t="shared" si="14"/>
        <v>4.9802999999999997</v>
      </c>
      <c r="J166" s="149">
        <f t="shared" si="15"/>
        <v>39.842399999999998</v>
      </c>
    </row>
    <row r="167" spans="1:12" s="157" customFormat="1" ht="20.100000000000001" customHeight="1" outlineLevel="1">
      <c r="B167" s="145" t="s">
        <v>370</v>
      </c>
      <c r="C167" s="70">
        <v>89386</v>
      </c>
      <c r="D167" s="70" t="s">
        <v>46</v>
      </c>
      <c r="E167" s="217" t="s">
        <v>470</v>
      </c>
      <c r="F167" s="80" t="s">
        <v>2</v>
      </c>
      <c r="G167" s="181">
        <v>4</v>
      </c>
      <c r="H167" s="181">
        <v>7.17</v>
      </c>
      <c r="I167" s="149">
        <f t="shared" si="14"/>
        <v>9.156089999999999</v>
      </c>
      <c r="J167" s="149">
        <f t="shared" si="15"/>
        <v>36.624359999999996</v>
      </c>
    </row>
    <row r="168" spans="1:12" s="157" customFormat="1" ht="20.100000000000001" customHeight="1" outlineLevel="1">
      <c r="B168" s="145" t="s">
        <v>371</v>
      </c>
      <c r="C168" s="70">
        <v>89433</v>
      </c>
      <c r="D168" s="70" t="s">
        <v>46</v>
      </c>
      <c r="E168" s="217" t="s">
        <v>435</v>
      </c>
      <c r="F168" s="80" t="s">
        <v>2</v>
      </c>
      <c r="G168" s="181">
        <v>4</v>
      </c>
      <c r="H168" s="181">
        <v>8.2899999999999991</v>
      </c>
      <c r="I168" s="149">
        <f t="shared" si="14"/>
        <v>10.586329999999998</v>
      </c>
      <c r="J168" s="149">
        <f t="shared" si="15"/>
        <v>42.345319999999994</v>
      </c>
    </row>
    <row r="169" spans="1:12" s="157" customFormat="1" ht="20.100000000000001" customHeight="1" outlineLevel="1">
      <c r="B169" s="145" t="s">
        <v>372</v>
      </c>
      <c r="C169" s="70">
        <v>89605</v>
      </c>
      <c r="D169" s="70" t="s">
        <v>46</v>
      </c>
      <c r="E169" s="217" t="s">
        <v>436</v>
      </c>
      <c r="F169" s="80" t="s">
        <v>2</v>
      </c>
      <c r="G169" s="181">
        <v>2</v>
      </c>
      <c r="H169" s="181">
        <v>18.21</v>
      </c>
      <c r="I169" s="149">
        <f t="shared" si="14"/>
        <v>23.254169999999998</v>
      </c>
      <c r="J169" s="149">
        <f t="shared" si="15"/>
        <v>46.508339999999997</v>
      </c>
    </row>
    <row r="170" spans="1:12" s="157" customFormat="1" ht="20.100000000000001" customHeight="1" outlineLevel="1">
      <c r="B170" s="145" t="s">
        <v>373</v>
      </c>
      <c r="C170" s="70">
        <v>90375</v>
      </c>
      <c r="D170" s="70" t="s">
        <v>46</v>
      </c>
      <c r="E170" s="217" t="s">
        <v>437</v>
      </c>
      <c r="F170" s="80" t="s">
        <v>2</v>
      </c>
      <c r="G170" s="181">
        <v>2</v>
      </c>
      <c r="H170" s="181">
        <v>7.21</v>
      </c>
      <c r="I170" s="149">
        <f t="shared" si="14"/>
        <v>9.2071699999999996</v>
      </c>
      <c r="J170" s="149">
        <f t="shared" si="15"/>
        <v>18.414339999999999</v>
      </c>
    </row>
    <row r="171" spans="1:12" s="157" customFormat="1" ht="20.100000000000001" customHeight="1" outlineLevel="1">
      <c r="B171" s="145" t="s">
        <v>374</v>
      </c>
      <c r="C171" s="70">
        <v>90375</v>
      </c>
      <c r="D171" s="70" t="s">
        <v>46</v>
      </c>
      <c r="E171" s="217" t="s">
        <v>438</v>
      </c>
      <c r="F171" s="80" t="s">
        <v>2</v>
      </c>
      <c r="G171" s="181">
        <v>4</v>
      </c>
      <c r="H171" s="181">
        <v>7.21</v>
      </c>
      <c r="I171" s="149">
        <f t="shared" si="14"/>
        <v>9.2071699999999996</v>
      </c>
      <c r="J171" s="149">
        <f t="shared" si="15"/>
        <v>36.828679999999999</v>
      </c>
    </row>
    <row r="172" spans="1:12" s="157" customFormat="1" ht="20.100000000000001" customHeight="1" outlineLevel="1">
      <c r="B172" s="145" t="s">
        <v>375</v>
      </c>
      <c r="C172" s="80">
        <v>89375</v>
      </c>
      <c r="D172" s="70" t="s">
        <v>46</v>
      </c>
      <c r="E172" s="188" t="s">
        <v>471</v>
      </c>
      <c r="F172" s="80" t="s">
        <v>2</v>
      </c>
      <c r="G172" s="181">
        <v>6</v>
      </c>
      <c r="H172" s="181">
        <v>11.55</v>
      </c>
      <c r="I172" s="149">
        <f t="shared" si="14"/>
        <v>14.74935</v>
      </c>
      <c r="J172" s="149">
        <f t="shared" si="15"/>
        <v>88.496099999999998</v>
      </c>
    </row>
    <row r="173" spans="1:12" s="157" customFormat="1" ht="20.100000000000001" customHeight="1" outlineLevel="1">
      <c r="B173" s="145" t="s">
        <v>376</v>
      </c>
      <c r="C173" s="80">
        <v>89594</v>
      </c>
      <c r="D173" s="70" t="s">
        <v>46</v>
      </c>
      <c r="E173" s="188" t="s">
        <v>472</v>
      </c>
      <c r="F173" s="80" t="s">
        <v>2</v>
      </c>
      <c r="G173" s="181">
        <v>2</v>
      </c>
      <c r="H173" s="181">
        <v>37.799999999999997</v>
      </c>
      <c r="I173" s="149">
        <f t="shared" si="14"/>
        <v>48.270599999999995</v>
      </c>
      <c r="J173" s="149">
        <f t="shared" si="15"/>
        <v>96.541199999999989</v>
      </c>
    </row>
    <row r="174" spans="1:12" s="152" customFormat="1" ht="20.100000000000001" customHeight="1" outlineLevel="1">
      <c r="A174" s="139"/>
      <c r="B174" s="150" t="s">
        <v>33</v>
      </c>
      <c r="C174" s="76"/>
      <c r="D174" s="140"/>
      <c r="E174" s="141" t="s">
        <v>357</v>
      </c>
      <c r="F174" s="146"/>
      <c r="G174" s="142"/>
      <c r="H174" s="142"/>
      <c r="I174" s="149"/>
      <c r="J174" s="149"/>
      <c r="K174" s="144"/>
      <c r="L174" s="138"/>
    </row>
    <row r="175" spans="1:12" ht="20.100000000000001" customHeight="1" outlineLevel="1">
      <c r="B175" s="145" t="s">
        <v>188</v>
      </c>
      <c r="C175" s="80">
        <v>89353</v>
      </c>
      <c r="D175" s="80" t="s">
        <v>46</v>
      </c>
      <c r="E175" s="217" t="s">
        <v>427</v>
      </c>
      <c r="F175" s="80" t="s">
        <v>2</v>
      </c>
      <c r="G175" s="181">
        <v>1</v>
      </c>
      <c r="H175" s="181">
        <v>32.369999999999997</v>
      </c>
      <c r="I175" s="149">
        <f t="shared" si="14"/>
        <v>41.336489999999991</v>
      </c>
      <c r="J175" s="149">
        <f t="shared" si="15"/>
        <v>41.336489999999991</v>
      </c>
    </row>
    <row r="176" spans="1:12" s="157" customFormat="1" ht="20.100000000000001" customHeight="1" outlineLevel="1">
      <c r="B176" s="145" t="s">
        <v>189</v>
      </c>
      <c r="C176" s="70">
        <v>89352</v>
      </c>
      <c r="D176" s="70" t="s">
        <v>46</v>
      </c>
      <c r="E176" s="217" t="s">
        <v>428</v>
      </c>
      <c r="F176" s="80" t="s">
        <v>2</v>
      </c>
      <c r="G176" s="181">
        <v>2</v>
      </c>
      <c r="H176" s="181">
        <v>29.61</v>
      </c>
      <c r="I176" s="149">
        <f t="shared" si="14"/>
        <v>37.811969999999995</v>
      </c>
      <c r="J176" s="149">
        <f t="shared" si="15"/>
        <v>75.62393999999999</v>
      </c>
    </row>
    <row r="177" spans="2:10" s="157" customFormat="1" ht="20.100000000000001" customHeight="1" outlineLevel="1">
      <c r="B177" s="145" t="s">
        <v>190</v>
      </c>
      <c r="C177" s="70" t="s">
        <v>561</v>
      </c>
      <c r="D177" s="70" t="s">
        <v>75</v>
      </c>
      <c r="E177" s="217" t="s">
        <v>429</v>
      </c>
      <c r="F177" s="80" t="s">
        <v>2</v>
      </c>
      <c r="G177" s="181">
        <v>2</v>
      </c>
      <c r="H177" s="181">
        <v>135.82</v>
      </c>
      <c r="I177" s="149">
        <f t="shared" si="14"/>
        <v>173.44213999999997</v>
      </c>
      <c r="J177" s="149">
        <f t="shared" si="15"/>
        <v>346.88427999999993</v>
      </c>
    </row>
    <row r="178" spans="2:10" s="157" customFormat="1" ht="20.100000000000001" customHeight="1" outlineLevel="1">
      <c r="B178" s="145" t="s">
        <v>191</v>
      </c>
      <c r="C178" s="70" t="s">
        <v>562</v>
      </c>
      <c r="D178" s="70" t="s">
        <v>75</v>
      </c>
      <c r="E178" s="217" t="s">
        <v>430</v>
      </c>
      <c r="F178" s="80" t="s">
        <v>2</v>
      </c>
      <c r="G178" s="181">
        <v>2</v>
      </c>
      <c r="H178" s="181">
        <v>131.32</v>
      </c>
      <c r="I178" s="149">
        <f t="shared" si="14"/>
        <v>167.69563999999997</v>
      </c>
      <c r="J178" s="149">
        <f t="shared" si="15"/>
        <v>335.39127999999994</v>
      </c>
    </row>
    <row r="179" spans="2:10" s="157" customFormat="1" ht="20.100000000000001" customHeight="1" outlineLevel="1">
      <c r="B179" s="145" t="s">
        <v>192</v>
      </c>
      <c r="C179" s="70" t="s">
        <v>563</v>
      </c>
      <c r="D179" s="70" t="s">
        <v>75</v>
      </c>
      <c r="E179" s="217" t="s">
        <v>431</v>
      </c>
      <c r="F179" s="80" t="s">
        <v>2</v>
      </c>
      <c r="G179" s="181">
        <v>2</v>
      </c>
      <c r="H179" s="181">
        <v>91.77</v>
      </c>
      <c r="I179" s="149">
        <f t="shared" si="14"/>
        <v>117.19028999999999</v>
      </c>
      <c r="J179" s="149">
        <f t="shared" si="15"/>
        <v>234.38057999999998</v>
      </c>
    </row>
    <row r="180" spans="2:10" s="157" customFormat="1" ht="20.100000000000001" customHeight="1" outlineLevel="1">
      <c r="B180" s="145" t="s">
        <v>377</v>
      </c>
      <c r="C180" s="70">
        <v>89987</v>
      </c>
      <c r="D180" s="70" t="s">
        <v>46</v>
      </c>
      <c r="E180" s="217" t="s">
        <v>432</v>
      </c>
      <c r="F180" s="80" t="s">
        <v>2</v>
      </c>
      <c r="G180" s="181">
        <v>2</v>
      </c>
      <c r="H180" s="181">
        <v>77.28</v>
      </c>
      <c r="I180" s="149">
        <f t="shared" si="14"/>
        <v>98.68656</v>
      </c>
      <c r="J180" s="149">
        <f t="shared" si="15"/>
        <v>197.37312</v>
      </c>
    </row>
    <row r="181" spans="2:10" s="157" customFormat="1" ht="20.100000000000001" customHeight="1" outlineLevel="1">
      <c r="B181" s="145" t="s">
        <v>378</v>
      </c>
      <c r="C181" s="70">
        <v>89985</v>
      </c>
      <c r="D181" s="70" t="s">
        <v>46</v>
      </c>
      <c r="E181" s="217" t="s">
        <v>473</v>
      </c>
      <c r="F181" s="80" t="s">
        <v>2</v>
      </c>
      <c r="G181" s="181">
        <v>8</v>
      </c>
      <c r="H181" s="181">
        <v>73.3</v>
      </c>
      <c r="I181" s="149">
        <f t="shared" si="14"/>
        <v>93.604099999999988</v>
      </c>
      <c r="J181" s="149">
        <f t="shared" si="15"/>
        <v>748.83279999999991</v>
      </c>
    </row>
    <row r="182" spans="2:10" s="157" customFormat="1" ht="20.100000000000001" customHeight="1" outlineLevel="1">
      <c r="B182" s="145" t="s">
        <v>379</v>
      </c>
      <c r="C182" s="70">
        <v>89538</v>
      </c>
      <c r="D182" s="70" t="s">
        <v>46</v>
      </c>
      <c r="E182" s="201" t="s">
        <v>499</v>
      </c>
      <c r="F182" s="80" t="s">
        <v>2</v>
      </c>
      <c r="G182" s="181">
        <v>12</v>
      </c>
      <c r="H182" s="181">
        <v>3.1</v>
      </c>
      <c r="I182" s="149">
        <f t="shared" si="14"/>
        <v>3.9586999999999999</v>
      </c>
      <c r="J182" s="149">
        <f t="shared" si="15"/>
        <v>47.504399999999997</v>
      </c>
    </row>
    <row r="183" spans="2:10" s="157" customFormat="1" ht="20.100000000000001" customHeight="1" outlineLevel="1">
      <c r="B183" s="145" t="s">
        <v>380</v>
      </c>
      <c r="C183" s="70">
        <v>89553</v>
      </c>
      <c r="D183" s="70" t="s">
        <v>46</v>
      </c>
      <c r="E183" s="201" t="s">
        <v>500</v>
      </c>
      <c r="F183" s="80" t="s">
        <v>2</v>
      </c>
      <c r="G183" s="181">
        <v>4</v>
      </c>
      <c r="H183" s="181">
        <v>4.6900000000000004</v>
      </c>
      <c r="I183" s="149">
        <f t="shared" si="14"/>
        <v>5.9891300000000003</v>
      </c>
      <c r="J183" s="149">
        <f t="shared" si="15"/>
        <v>23.956520000000001</v>
      </c>
    </row>
    <row r="184" spans="2:10" s="157" customFormat="1" ht="20.100000000000001" customHeight="1" outlineLevel="1">
      <c r="B184" s="145" t="s">
        <v>381</v>
      </c>
      <c r="C184" s="70">
        <v>89570</v>
      </c>
      <c r="D184" s="70" t="s">
        <v>46</v>
      </c>
      <c r="E184" s="201" t="s">
        <v>501</v>
      </c>
      <c r="F184" s="80" t="s">
        <v>2</v>
      </c>
      <c r="G184" s="181">
        <v>4</v>
      </c>
      <c r="H184" s="181">
        <v>10.96</v>
      </c>
      <c r="I184" s="149">
        <f t="shared" si="14"/>
        <v>13.99592</v>
      </c>
      <c r="J184" s="149">
        <f t="shared" si="15"/>
        <v>55.98368</v>
      </c>
    </row>
    <row r="185" spans="2:10" s="157" customFormat="1" ht="20.100000000000001" customHeight="1" outlineLevel="1">
      <c r="B185" s="145" t="s">
        <v>382</v>
      </c>
      <c r="C185" s="70">
        <v>89596</v>
      </c>
      <c r="D185" s="70" t="s">
        <v>46</v>
      </c>
      <c r="E185" s="201" t="s">
        <v>502</v>
      </c>
      <c r="F185" s="80" t="s">
        <v>2</v>
      </c>
      <c r="G185" s="181">
        <v>4</v>
      </c>
      <c r="H185" s="181">
        <v>9.36</v>
      </c>
      <c r="I185" s="149">
        <f t="shared" si="14"/>
        <v>11.952719999999999</v>
      </c>
      <c r="J185" s="149">
        <f t="shared" si="15"/>
        <v>47.810879999999997</v>
      </c>
    </row>
    <row r="186" spans="2:10" s="157" customFormat="1" ht="20.100000000000001" customHeight="1" outlineLevel="1">
      <c r="B186" s="145" t="s">
        <v>383</v>
      </c>
      <c r="C186" s="70">
        <v>86884</v>
      </c>
      <c r="D186" s="70" t="s">
        <v>46</v>
      </c>
      <c r="E186" s="217" t="s">
        <v>433</v>
      </c>
      <c r="F186" s="80" t="s">
        <v>2</v>
      </c>
      <c r="G186" s="181">
        <v>10</v>
      </c>
      <c r="H186" s="181">
        <v>7.52</v>
      </c>
      <c r="I186" s="149">
        <f t="shared" si="14"/>
        <v>9.6030399999999982</v>
      </c>
      <c r="J186" s="149">
        <f t="shared" si="15"/>
        <v>96.030399999999986</v>
      </c>
    </row>
    <row r="187" spans="2:10" s="157" customFormat="1" ht="20.100000000000001" customHeight="1" outlineLevel="1">
      <c r="B187" s="145" t="s">
        <v>384</v>
      </c>
      <c r="C187" s="70">
        <v>94703</v>
      </c>
      <c r="D187" s="70" t="s">
        <v>46</v>
      </c>
      <c r="E187" s="188" t="s">
        <v>474</v>
      </c>
      <c r="F187" s="80" t="s">
        <v>2</v>
      </c>
      <c r="G187" s="181">
        <v>3</v>
      </c>
      <c r="H187" s="181">
        <v>17.91</v>
      </c>
      <c r="I187" s="149">
        <f t="shared" si="14"/>
        <v>22.87107</v>
      </c>
      <c r="J187" s="149">
        <f t="shared" si="15"/>
        <v>68.613209999999995</v>
      </c>
    </row>
    <row r="188" spans="2:10" s="157" customFormat="1" ht="20.100000000000001" customHeight="1" outlineLevel="1">
      <c r="B188" s="145" t="s">
        <v>385</v>
      </c>
      <c r="C188" s="70">
        <v>94706</v>
      </c>
      <c r="D188" s="70" t="s">
        <v>46</v>
      </c>
      <c r="E188" s="188" t="s">
        <v>475</v>
      </c>
      <c r="F188" s="80" t="s">
        <v>2</v>
      </c>
      <c r="G188" s="181">
        <v>2</v>
      </c>
      <c r="H188" s="181">
        <v>37.76</v>
      </c>
      <c r="I188" s="149">
        <f t="shared" si="14"/>
        <v>48.219519999999996</v>
      </c>
      <c r="J188" s="149">
        <f t="shared" si="15"/>
        <v>96.439039999999991</v>
      </c>
    </row>
    <row r="189" spans="2:10" s="157" customFormat="1" ht="20.100000000000001" customHeight="1" outlineLevel="1">
      <c r="B189" s="145" t="s">
        <v>386</v>
      </c>
      <c r="C189" s="80">
        <v>11868</v>
      </c>
      <c r="D189" s="70" t="s">
        <v>46</v>
      </c>
      <c r="E189" s="188" t="s">
        <v>389</v>
      </c>
      <c r="F189" s="80" t="s">
        <v>2</v>
      </c>
      <c r="G189" s="181">
        <v>1</v>
      </c>
      <c r="H189" s="181">
        <v>517.89</v>
      </c>
      <c r="I189" s="149">
        <f t="shared" si="14"/>
        <v>661.34552999999994</v>
      </c>
      <c r="J189" s="149">
        <f t="shared" si="15"/>
        <v>661.34552999999994</v>
      </c>
    </row>
    <row r="190" spans="2:10" ht="20.100000000000001" customHeight="1" outlineLevel="1">
      <c r="B190" s="41"/>
      <c r="C190" s="42"/>
      <c r="D190" s="42"/>
      <c r="E190" s="42"/>
      <c r="F190" s="42"/>
      <c r="G190" s="43" t="s">
        <v>143</v>
      </c>
      <c r="H190" s="61"/>
      <c r="I190" s="61"/>
      <c r="J190" s="53">
        <f>SUM(J153:J189)</f>
        <v>6203.7170799999985</v>
      </c>
    </row>
    <row r="191" spans="2:10" ht="20.100000000000001" customHeight="1">
      <c r="B191" s="148"/>
      <c r="C191" s="6"/>
      <c r="D191" s="6"/>
      <c r="E191" s="6"/>
      <c r="F191" s="6"/>
      <c r="G191" s="6"/>
      <c r="H191" s="58"/>
      <c r="I191" s="58"/>
      <c r="J191" s="48"/>
    </row>
    <row r="192" spans="2:10" ht="20.100000000000001" customHeight="1">
      <c r="B192" s="15">
        <v>13</v>
      </c>
      <c r="C192" s="7"/>
      <c r="D192" s="7"/>
      <c r="E192" s="8" t="s">
        <v>57</v>
      </c>
      <c r="F192" s="8"/>
      <c r="G192" s="30"/>
      <c r="H192" s="60"/>
      <c r="I192" s="60"/>
      <c r="J192" s="52">
        <f>J214</f>
        <v>14216.936774999998</v>
      </c>
    </row>
    <row r="193" spans="1:10" s="152" customFormat="1" ht="20.100000000000001" customHeight="1" outlineLevel="1">
      <c r="A193" s="139"/>
      <c r="B193" s="150" t="s">
        <v>86</v>
      </c>
      <c r="C193" s="150"/>
      <c r="D193" s="74"/>
      <c r="E193" s="216" t="s">
        <v>532</v>
      </c>
      <c r="F193" s="151"/>
      <c r="G193" s="142"/>
      <c r="H193" s="161"/>
      <c r="I193" s="143"/>
      <c r="J193" s="143"/>
    </row>
    <row r="194" spans="1:10" ht="20.100000000000001" customHeight="1" outlineLevel="1">
      <c r="B194" s="145" t="s">
        <v>193</v>
      </c>
      <c r="C194" s="80">
        <v>89711</v>
      </c>
      <c r="D194" s="80" t="s">
        <v>46</v>
      </c>
      <c r="E194" s="217" t="s">
        <v>316</v>
      </c>
      <c r="F194" s="80" t="s">
        <v>1</v>
      </c>
      <c r="G194" s="181">
        <v>47.5</v>
      </c>
      <c r="H194" s="181">
        <v>15.89</v>
      </c>
      <c r="I194" s="149">
        <f>H194*1.277</f>
        <v>20.291529999999998</v>
      </c>
      <c r="J194" s="149">
        <f>G194*I194</f>
        <v>963.84767499999987</v>
      </c>
    </row>
    <row r="195" spans="1:10" ht="20.100000000000001" customHeight="1" outlineLevel="1">
      <c r="B195" s="145" t="s">
        <v>194</v>
      </c>
      <c r="C195" s="80">
        <v>89712</v>
      </c>
      <c r="D195" s="80" t="s">
        <v>46</v>
      </c>
      <c r="E195" s="217" t="s">
        <v>317</v>
      </c>
      <c r="F195" s="80" t="s">
        <v>1</v>
      </c>
      <c r="G195" s="181">
        <v>21.5</v>
      </c>
      <c r="H195" s="181">
        <v>24.2</v>
      </c>
      <c r="I195" s="149">
        <f t="shared" ref="I195:I213" si="16">H195*1.277</f>
        <v>30.903399999999998</v>
      </c>
      <c r="J195" s="149">
        <f t="shared" ref="J195:J213" si="17">G195*I195</f>
        <v>664.42309999999998</v>
      </c>
    </row>
    <row r="196" spans="1:10" ht="20.100000000000001" customHeight="1" outlineLevel="1">
      <c r="B196" s="145" t="s">
        <v>195</v>
      </c>
      <c r="C196" s="80">
        <v>89714</v>
      </c>
      <c r="D196" s="80" t="s">
        <v>46</v>
      </c>
      <c r="E196" s="217" t="s">
        <v>318</v>
      </c>
      <c r="F196" s="80" t="s">
        <v>1</v>
      </c>
      <c r="G196" s="181">
        <v>36</v>
      </c>
      <c r="H196" s="181">
        <v>46.36</v>
      </c>
      <c r="I196" s="149">
        <f t="shared" si="16"/>
        <v>59.201719999999995</v>
      </c>
      <c r="J196" s="149">
        <f t="shared" si="17"/>
        <v>2131.2619199999999</v>
      </c>
    </row>
    <row r="197" spans="1:10" ht="20.100000000000001" customHeight="1" outlineLevel="1">
      <c r="B197" s="145" t="s">
        <v>196</v>
      </c>
      <c r="C197" s="80">
        <v>89726</v>
      </c>
      <c r="D197" s="80" t="s">
        <v>46</v>
      </c>
      <c r="E197" s="217" t="s">
        <v>319</v>
      </c>
      <c r="F197" s="80" t="s">
        <v>2</v>
      </c>
      <c r="G197" s="181">
        <v>7</v>
      </c>
      <c r="H197" s="181">
        <v>5.81</v>
      </c>
      <c r="I197" s="149">
        <f t="shared" si="16"/>
        <v>7.4193699999999989</v>
      </c>
      <c r="J197" s="149">
        <f t="shared" si="17"/>
        <v>51.935589999999991</v>
      </c>
    </row>
    <row r="198" spans="1:10" ht="20.100000000000001" customHeight="1" outlineLevel="1">
      <c r="B198" s="145" t="s">
        <v>197</v>
      </c>
      <c r="C198" s="80">
        <v>89744</v>
      </c>
      <c r="D198" s="80" t="s">
        <v>46</v>
      </c>
      <c r="E198" s="217" t="s">
        <v>320</v>
      </c>
      <c r="F198" s="80" t="s">
        <v>2</v>
      </c>
      <c r="G198" s="181">
        <v>6</v>
      </c>
      <c r="H198" s="181">
        <v>21.51</v>
      </c>
      <c r="I198" s="149">
        <f t="shared" si="16"/>
        <v>27.46827</v>
      </c>
      <c r="J198" s="149">
        <f t="shared" si="17"/>
        <v>164.80962</v>
      </c>
    </row>
    <row r="199" spans="1:10" ht="20.100000000000001" customHeight="1" outlineLevel="1">
      <c r="B199" s="145" t="s">
        <v>198</v>
      </c>
      <c r="C199" s="70">
        <v>89724</v>
      </c>
      <c r="D199" s="80" t="s">
        <v>46</v>
      </c>
      <c r="E199" s="217" t="s">
        <v>480</v>
      </c>
      <c r="F199" s="80" t="s">
        <v>2</v>
      </c>
      <c r="G199" s="181">
        <v>10</v>
      </c>
      <c r="H199" s="181">
        <v>8.57</v>
      </c>
      <c r="I199" s="149">
        <f t="shared" si="16"/>
        <v>10.94389</v>
      </c>
      <c r="J199" s="149">
        <f t="shared" si="17"/>
        <v>109.43889999999999</v>
      </c>
    </row>
    <row r="200" spans="1:10" ht="20.100000000000001" customHeight="1" outlineLevel="1">
      <c r="B200" s="145" t="s">
        <v>534</v>
      </c>
      <c r="C200" s="70">
        <v>89827</v>
      </c>
      <c r="D200" s="80" t="s">
        <v>46</v>
      </c>
      <c r="E200" s="217" t="s">
        <v>481</v>
      </c>
      <c r="F200" s="80" t="s">
        <v>2</v>
      </c>
      <c r="G200" s="181">
        <v>6</v>
      </c>
      <c r="H200" s="181">
        <v>16.170000000000002</v>
      </c>
      <c r="I200" s="149">
        <f t="shared" si="16"/>
        <v>20.649090000000001</v>
      </c>
      <c r="J200" s="149">
        <f t="shared" si="17"/>
        <v>123.89454000000001</v>
      </c>
    </row>
    <row r="201" spans="1:10" ht="20.100000000000001" customHeight="1" outlineLevel="1">
      <c r="B201" s="145" t="s">
        <v>535</v>
      </c>
      <c r="C201" s="70">
        <v>89834</v>
      </c>
      <c r="D201" s="80" t="s">
        <v>46</v>
      </c>
      <c r="E201" s="217" t="s">
        <v>482</v>
      </c>
      <c r="F201" s="80" t="s">
        <v>2</v>
      </c>
      <c r="G201" s="181">
        <v>5</v>
      </c>
      <c r="H201" s="181">
        <v>37.159999999999997</v>
      </c>
      <c r="I201" s="149">
        <f t="shared" si="16"/>
        <v>47.453319999999991</v>
      </c>
      <c r="J201" s="149">
        <f t="shared" si="17"/>
        <v>237.26659999999995</v>
      </c>
    </row>
    <row r="202" spans="1:10" ht="20.100000000000001" customHeight="1" outlineLevel="1">
      <c r="B202" s="145" t="s">
        <v>536</v>
      </c>
      <c r="C202" s="70">
        <v>89797</v>
      </c>
      <c r="D202" s="80" t="s">
        <v>46</v>
      </c>
      <c r="E202" s="217" t="s">
        <v>321</v>
      </c>
      <c r="F202" s="80" t="s">
        <v>2</v>
      </c>
      <c r="G202" s="181">
        <v>5</v>
      </c>
      <c r="H202" s="181">
        <v>42.75</v>
      </c>
      <c r="I202" s="149">
        <f t="shared" si="16"/>
        <v>54.591749999999998</v>
      </c>
      <c r="J202" s="149">
        <f t="shared" si="17"/>
        <v>272.95875000000001</v>
      </c>
    </row>
    <row r="203" spans="1:10" ht="20.100000000000001" customHeight="1" outlineLevel="1">
      <c r="B203" s="145" t="s">
        <v>537</v>
      </c>
      <c r="C203" s="80">
        <v>89852</v>
      </c>
      <c r="D203" s="80" t="s">
        <v>46</v>
      </c>
      <c r="E203" s="217" t="s">
        <v>483</v>
      </c>
      <c r="F203" s="80" t="s">
        <v>2</v>
      </c>
      <c r="G203" s="181">
        <v>1</v>
      </c>
      <c r="H203" s="181">
        <v>35.69</v>
      </c>
      <c r="I203" s="149">
        <f t="shared" si="16"/>
        <v>45.576129999999992</v>
      </c>
      <c r="J203" s="149">
        <f t="shared" si="17"/>
        <v>45.576129999999992</v>
      </c>
    </row>
    <row r="204" spans="1:10" ht="20.100000000000001" customHeight="1" outlineLevel="1">
      <c r="B204" s="145" t="s">
        <v>538</v>
      </c>
      <c r="C204" s="80">
        <v>89728</v>
      </c>
      <c r="D204" s="80" t="s">
        <v>46</v>
      </c>
      <c r="E204" s="217" t="s">
        <v>484</v>
      </c>
      <c r="F204" s="80" t="s">
        <v>2</v>
      </c>
      <c r="G204" s="181">
        <v>16</v>
      </c>
      <c r="H204" s="181">
        <v>9.26</v>
      </c>
      <c r="I204" s="149">
        <f t="shared" si="16"/>
        <v>11.825019999999999</v>
      </c>
      <c r="J204" s="149">
        <f t="shared" si="17"/>
        <v>189.20031999999998</v>
      </c>
    </row>
    <row r="205" spans="1:10" s="152" customFormat="1" ht="20.100000000000001" customHeight="1" outlineLevel="1">
      <c r="A205" s="139"/>
      <c r="B205" s="150" t="s">
        <v>87</v>
      </c>
      <c r="C205" s="74"/>
      <c r="D205" s="74"/>
      <c r="E205" s="141" t="s">
        <v>533</v>
      </c>
      <c r="F205" s="74"/>
      <c r="G205" s="142"/>
      <c r="H205" s="142"/>
      <c r="I205" s="149"/>
      <c r="J205" s="149"/>
    </row>
    <row r="206" spans="1:10" ht="20.100000000000001" customHeight="1" outlineLevel="1">
      <c r="B206" s="145" t="s">
        <v>199</v>
      </c>
      <c r="C206" s="80">
        <v>11712</v>
      </c>
      <c r="D206" s="80" t="s">
        <v>46</v>
      </c>
      <c r="E206" s="217" t="s">
        <v>485</v>
      </c>
      <c r="F206" s="80" t="s">
        <v>2</v>
      </c>
      <c r="G206" s="181">
        <v>6</v>
      </c>
      <c r="H206" s="181">
        <v>29.9</v>
      </c>
      <c r="I206" s="149">
        <f t="shared" si="16"/>
        <v>38.182299999999998</v>
      </c>
      <c r="J206" s="149">
        <f t="shared" si="17"/>
        <v>229.09379999999999</v>
      </c>
    </row>
    <row r="207" spans="1:10" ht="20.100000000000001" customHeight="1" outlineLevel="1">
      <c r="B207" s="145" t="s">
        <v>200</v>
      </c>
      <c r="C207" s="70" t="s">
        <v>564</v>
      </c>
      <c r="D207" s="80" t="s">
        <v>75</v>
      </c>
      <c r="E207" s="201" t="s">
        <v>529</v>
      </c>
      <c r="F207" s="80" t="s">
        <v>2</v>
      </c>
      <c r="G207" s="181">
        <v>2</v>
      </c>
      <c r="H207" s="181">
        <v>170.08</v>
      </c>
      <c r="I207" s="149">
        <f t="shared" si="16"/>
        <v>217.19216</v>
      </c>
      <c r="J207" s="149">
        <f t="shared" si="17"/>
        <v>434.38432</v>
      </c>
    </row>
    <row r="208" spans="1:10" ht="20.100000000000001" customHeight="1" outlineLevel="1">
      <c r="B208" s="145" t="s">
        <v>201</v>
      </c>
      <c r="C208" s="80">
        <v>89710</v>
      </c>
      <c r="D208" s="80" t="s">
        <v>46</v>
      </c>
      <c r="E208" s="217" t="s">
        <v>530</v>
      </c>
      <c r="F208" s="80" t="s">
        <v>2</v>
      </c>
      <c r="G208" s="181">
        <v>6</v>
      </c>
      <c r="H208" s="181">
        <v>9.2799999999999994</v>
      </c>
      <c r="I208" s="149">
        <f t="shared" si="16"/>
        <v>11.850559999999998</v>
      </c>
      <c r="J208" s="149">
        <f t="shared" si="17"/>
        <v>71.103359999999981</v>
      </c>
    </row>
    <row r="209" spans="1:12" ht="20.100000000000001" customHeight="1" outlineLevel="1">
      <c r="B209" s="145" t="s">
        <v>202</v>
      </c>
      <c r="C209" s="80">
        <v>89798</v>
      </c>
      <c r="D209" s="80" t="s">
        <v>46</v>
      </c>
      <c r="E209" s="217" t="s">
        <v>479</v>
      </c>
      <c r="F209" s="80" t="s">
        <v>1</v>
      </c>
      <c r="G209" s="181">
        <v>8</v>
      </c>
      <c r="H209" s="181">
        <v>12.1</v>
      </c>
      <c r="I209" s="149">
        <f t="shared" si="16"/>
        <v>15.451699999999999</v>
      </c>
      <c r="J209" s="149">
        <f t="shared" si="17"/>
        <v>123.61359999999999</v>
      </c>
    </row>
    <row r="210" spans="1:12" ht="20.100000000000001" customHeight="1" outlineLevel="1">
      <c r="B210" s="145" t="s">
        <v>203</v>
      </c>
      <c r="C210" s="70">
        <v>86882</v>
      </c>
      <c r="D210" s="80" t="s">
        <v>46</v>
      </c>
      <c r="E210" s="201" t="s">
        <v>531</v>
      </c>
      <c r="F210" s="80" t="s">
        <v>2</v>
      </c>
      <c r="G210" s="181">
        <v>8</v>
      </c>
      <c r="H210" s="181">
        <v>18.96</v>
      </c>
      <c r="I210" s="149">
        <f t="shared" si="16"/>
        <v>24.211919999999999</v>
      </c>
      <c r="J210" s="149">
        <f t="shared" si="17"/>
        <v>193.69535999999999</v>
      </c>
    </row>
    <row r="211" spans="1:12" ht="20.100000000000001" customHeight="1" outlineLevel="1">
      <c r="B211" s="145" t="s">
        <v>204</v>
      </c>
      <c r="C211" s="70">
        <v>99620</v>
      </c>
      <c r="D211" s="80" t="s">
        <v>46</v>
      </c>
      <c r="E211" s="201" t="s">
        <v>322</v>
      </c>
      <c r="F211" s="80" t="s">
        <v>2</v>
      </c>
      <c r="G211" s="181">
        <v>8</v>
      </c>
      <c r="H211" s="181">
        <v>130.41</v>
      </c>
      <c r="I211" s="149">
        <f t="shared" si="16"/>
        <v>166.53357</v>
      </c>
      <c r="J211" s="149">
        <f t="shared" si="17"/>
        <v>1332.26856</v>
      </c>
    </row>
    <row r="212" spans="1:12" s="152" customFormat="1" ht="20.100000000000001" customHeight="1" outlineLevel="1">
      <c r="A212" s="139"/>
      <c r="B212" s="145" t="s">
        <v>205</v>
      </c>
      <c r="C212" s="74">
        <v>98064</v>
      </c>
      <c r="D212" s="74" t="s">
        <v>46</v>
      </c>
      <c r="E212" s="185" t="s">
        <v>392</v>
      </c>
      <c r="F212" s="74" t="s">
        <v>2</v>
      </c>
      <c r="G212" s="181">
        <v>1</v>
      </c>
      <c r="H212" s="181">
        <v>4048.86</v>
      </c>
      <c r="I212" s="149">
        <f t="shared" si="16"/>
        <v>5170.3942200000001</v>
      </c>
      <c r="J212" s="149">
        <f t="shared" si="17"/>
        <v>5170.3942200000001</v>
      </c>
      <c r="K212" s="148"/>
      <c r="L212" s="138"/>
    </row>
    <row r="213" spans="1:12" s="152" customFormat="1" ht="20.100000000000001" customHeight="1" outlineLevel="1">
      <c r="A213" s="139"/>
      <c r="B213" s="145" t="s">
        <v>206</v>
      </c>
      <c r="C213" s="74">
        <v>43427</v>
      </c>
      <c r="D213" s="76" t="s">
        <v>46</v>
      </c>
      <c r="E213" s="185" t="s">
        <v>393</v>
      </c>
      <c r="F213" s="74" t="s">
        <v>2</v>
      </c>
      <c r="G213" s="181">
        <v>1</v>
      </c>
      <c r="H213" s="181">
        <v>1337.33</v>
      </c>
      <c r="I213" s="149">
        <f t="shared" si="16"/>
        <v>1707.7704099999999</v>
      </c>
      <c r="J213" s="149">
        <f t="shared" si="17"/>
        <v>1707.7704099999999</v>
      </c>
      <c r="K213" s="148"/>
      <c r="L213" s="138"/>
    </row>
    <row r="214" spans="1:12" ht="20.100000000000001" customHeight="1" outlineLevel="1">
      <c r="B214" s="41"/>
      <c r="C214" s="42"/>
      <c r="D214" s="42"/>
      <c r="E214" s="42"/>
      <c r="F214" s="42"/>
      <c r="G214" s="43" t="s">
        <v>143</v>
      </c>
      <c r="H214" s="61"/>
      <c r="I214" s="61"/>
      <c r="J214" s="238">
        <f>SUM(J194:J213)</f>
        <v>14216.936774999998</v>
      </c>
    </row>
    <row r="215" spans="1:12" ht="20.100000000000001" customHeight="1">
      <c r="B215" s="4"/>
      <c r="C215" s="4"/>
      <c r="D215" s="4"/>
      <c r="E215" s="4"/>
      <c r="F215" s="4"/>
      <c r="G215" s="4"/>
      <c r="H215" s="63"/>
      <c r="I215" s="63"/>
      <c r="J215" s="54"/>
    </row>
    <row r="216" spans="1:12" ht="20.100000000000001" customHeight="1">
      <c r="B216" s="15">
        <v>14</v>
      </c>
      <c r="C216" s="7"/>
      <c r="D216" s="7"/>
      <c r="E216" s="8" t="s">
        <v>291</v>
      </c>
      <c r="F216" s="8"/>
      <c r="G216" s="30"/>
      <c r="H216" s="60"/>
      <c r="I216" s="60"/>
      <c r="J216" s="52">
        <f>J220</f>
        <v>6383.6310559999993</v>
      </c>
    </row>
    <row r="217" spans="1:12" ht="20.100000000000001" customHeight="1" outlineLevel="1">
      <c r="B217" s="145" t="s">
        <v>34</v>
      </c>
      <c r="C217" s="70">
        <v>102989</v>
      </c>
      <c r="D217" s="80" t="s">
        <v>46</v>
      </c>
      <c r="E217" s="201" t="s">
        <v>444</v>
      </c>
      <c r="F217" s="80" t="s">
        <v>1</v>
      </c>
      <c r="G217" s="181">
        <v>76.400000000000006</v>
      </c>
      <c r="H217" s="181">
        <v>26.02</v>
      </c>
      <c r="I217" s="149">
        <f>H217*1.277</f>
        <v>33.227539999999998</v>
      </c>
      <c r="J217" s="149">
        <f>G217*I217</f>
        <v>2538.5840560000001</v>
      </c>
    </row>
    <row r="218" spans="1:12" ht="20.100000000000001" customHeight="1" outlineLevel="1">
      <c r="B218" s="145" t="s">
        <v>88</v>
      </c>
      <c r="C218" s="80"/>
      <c r="D218" s="70" t="s">
        <v>281</v>
      </c>
      <c r="E218" s="201" t="s">
        <v>390</v>
      </c>
      <c r="F218" s="80" t="s">
        <v>2</v>
      </c>
      <c r="G218" s="181">
        <v>8</v>
      </c>
      <c r="H218" s="181">
        <v>353</v>
      </c>
      <c r="I218" s="149">
        <f t="shared" ref="I218:I219" si="18">H218*1.277</f>
        <v>450.78099999999995</v>
      </c>
      <c r="J218" s="149">
        <f t="shared" ref="J218:J219" si="19">G218*I218</f>
        <v>3606.2479999999996</v>
      </c>
    </row>
    <row r="219" spans="1:12" ht="20.100000000000001" customHeight="1" outlineLevel="1">
      <c r="B219" s="145" t="s">
        <v>207</v>
      </c>
      <c r="C219" s="70">
        <v>4718</v>
      </c>
      <c r="D219" s="80" t="s">
        <v>46</v>
      </c>
      <c r="E219" s="201" t="s">
        <v>391</v>
      </c>
      <c r="F219" s="80" t="s">
        <v>41</v>
      </c>
      <c r="G219" s="181">
        <v>1.87</v>
      </c>
      <c r="H219" s="181">
        <v>100</v>
      </c>
      <c r="I219" s="149">
        <f t="shared" si="18"/>
        <v>127.69999999999999</v>
      </c>
      <c r="J219" s="149">
        <f t="shared" si="19"/>
        <v>238.79899999999998</v>
      </c>
    </row>
    <row r="220" spans="1:12" ht="20.100000000000001" customHeight="1" outlineLevel="1">
      <c r="B220" s="41"/>
      <c r="C220" s="42"/>
      <c r="D220" s="42"/>
      <c r="E220" s="42"/>
      <c r="F220" s="42"/>
      <c r="G220" s="43" t="s">
        <v>143</v>
      </c>
      <c r="H220" s="61"/>
      <c r="I220" s="61"/>
      <c r="J220" s="53">
        <f>SUM(J217:J219)</f>
        <v>6383.6310559999993</v>
      </c>
    </row>
    <row r="221" spans="1:12" ht="20.100000000000001" customHeight="1">
      <c r="B221" s="218"/>
      <c r="C221" s="218"/>
      <c r="D221" s="218"/>
      <c r="E221" s="191"/>
      <c r="F221" s="192"/>
      <c r="G221" s="219"/>
      <c r="H221" s="194"/>
      <c r="I221" s="194"/>
      <c r="J221" s="194"/>
    </row>
    <row r="222" spans="1:12" ht="20.100000000000001" customHeight="1">
      <c r="B222" s="15">
        <v>15</v>
      </c>
      <c r="C222" s="7"/>
      <c r="D222" s="7"/>
      <c r="E222" s="8" t="s">
        <v>292</v>
      </c>
      <c r="F222" s="8"/>
      <c r="G222" s="30"/>
      <c r="H222" s="60"/>
      <c r="I222" s="60"/>
      <c r="J222" s="52">
        <f>J236</f>
        <v>10242.76592</v>
      </c>
    </row>
    <row r="223" spans="1:12" s="157" customFormat="1" ht="19.5" customHeight="1" outlineLevel="1">
      <c r="B223" s="78" t="s">
        <v>89</v>
      </c>
      <c r="C223" s="220">
        <v>6021</v>
      </c>
      <c r="D223" s="81" t="s">
        <v>46</v>
      </c>
      <c r="E223" s="188" t="s">
        <v>519</v>
      </c>
      <c r="F223" s="209" t="s">
        <v>2</v>
      </c>
      <c r="G223" s="181">
        <v>6</v>
      </c>
      <c r="H223" s="181">
        <v>38.96</v>
      </c>
      <c r="I223" s="149">
        <f>H223*1.277</f>
        <v>49.751919999999998</v>
      </c>
      <c r="J223" s="149">
        <f>G223*I223</f>
        <v>298.51152000000002</v>
      </c>
    </row>
    <row r="224" spans="1:12" s="157" customFormat="1" ht="20.100000000000001" customHeight="1" outlineLevel="1">
      <c r="B224" s="78" t="s">
        <v>90</v>
      </c>
      <c r="C224" s="80">
        <v>99635</v>
      </c>
      <c r="D224" s="80" t="s">
        <v>46</v>
      </c>
      <c r="E224" s="201" t="s">
        <v>387</v>
      </c>
      <c r="F224" s="70" t="s">
        <v>2</v>
      </c>
      <c r="G224" s="181">
        <v>6</v>
      </c>
      <c r="H224" s="181">
        <v>300.52999999999997</v>
      </c>
      <c r="I224" s="149">
        <f t="shared" ref="I224:I235" si="20">H224*1.277</f>
        <v>383.77680999999995</v>
      </c>
      <c r="J224" s="149">
        <f t="shared" ref="J224:J235" si="21">G224*I224</f>
        <v>2302.66086</v>
      </c>
    </row>
    <row r="225" spans="2:10" s="157" customFormat="1" ht="19.5" customHeight="1" outlineLevel="1">
      <c r="B225" s="78" t="s">
        <v>91</v>
      </c>
      <c r="C225" s="70">
        <v>86901</v>
      </c>
      <c r="D225" s="70" t="s">
        <v>46</v>
      </c>
      <c r="E225" s="201" t="s">
        <v>520</v>
      </c>
      <c r="F225" s="73" t="s">
        <v>2</v>
      </c>
      <c r="G225" s="181">
        <v>6</v>
      </c>
      <c r="H225" s="181">
        <v>100.79</v>
      </c>
      <c r="I225" s="149">
        <f t="shared" si="20"/>
        <v>128.70883000000001</v>
      </c>
      <c r="J225" s="149">
        <f t="shared" si="21"/>
        <v>772.25297999999998</v>
      </c>
    </row>
    <row r="226" spans="2:10" s="157" customFormat="1" ht="19.5" customHeight="1" outlineLevel="1">
      <c r="B226" s="78" t="s">
        <v>92</v>
      </c>
      <c r="C226" s="70">
        <v>86942</v>
      </c>
      <c r="D226" s="70" t="s">
        <v>46</v>
      </c>
      <c r="E226" s="201" t="s">
        <v>521</v>
      </c>
      <c r="F226" s="73" t="s">
        <v>2</v>
      </c>
      <c r="G226" s="181">
        <v>2</v>
      </c>
      <c r="H226" s="181">
        <v>174</v>
      </c>
      <c r="I226" s="149">
        <f t="shared" si="20"/>
        <v>222.19799999999998</v>
      </c>
      <c r="J226" s="149">
        <f t="shared" si="21"/>
        <v>444.39599999999996</v>
      </c>
    </row>
    <row r="227" spans="2:10" s="157" customFormat="1" ht="19.5" customHeight="1" outlineLevel="1">
      <c r="B227" s="78" t="s">
        <v>93</v>
      </c>
      <c r="C227" s="76" t="s">
        <v>575</v>
      </c>
      <c r="D227" s="74" t="s">
        <v>75</v>
      </c>
      <c r="E227" s="188" t="s">
        <v>522</v>
      </c>
      <c r="F227" s="209" t="s">
        <v>2</v>
      </c>
      <c r="G227" s="181">
        <v>2</v>
      </c>
      <c r="H227" s="181">
        <v>69.56</v>
      </c>
      <c r="I227" s="149">
        <f t="shared" si="20"/>
        <v>88.828119999999998</v>
      </c>
      <c r="J227" s="149">
        <f t="shared" si="21"/>
        <v>177.65624</v>
      </c>
    </row>
    <row r="228" spans="2:10" s="157" customFormat="1" ht="19.5" customHeight="1" outlineLevel="1">
      <c r="B228" s="78" t="s">
        <v>121</v>
      </c>
      <c r="C228" s="70">
        <v>86906</v>
      </c>
      <c r="D228" s="70" t="s">
        <v>46</v>
      </c>
      <c r="E228" s="201" t="s">
        <v>523</v>
      </c>
      <c r="F228" s="73" t="s">
        <v>2</v>
      </c>
      <c r="G228" s="181">
        <v>8</v>
      </c>
      <c r="H228" s="181">
        <v>45.8</v>
      </c>
      <c r="I228" s="149">
        <f t="shared" si="20"/>
        <v>58.486599999999996</v>
      </c>
      <c r="J228" s="149">
        <f t="shared" si="21"/>
        <v>467.89279999999997</v>
      </c>
    </row>
    <row r="229" spans="2:10" s="157" customFormat="1" ht="19.5" customHeight="1" outlineLevel="1">
      <c r="B229" s="78" t="s">
        <v>122</v>
      </c>
      <c r="C229" s="70">
        <v>86914</v>
      </c>
      <c r="D229" s="70" t="s">
        <v>46</v>
      </c>
      <c r="E229" s="201" t="s">
        <v>496</v>
      </c>
      <c r="F229" s="73" t="s">
        <v>2</v>
      </c>
      <c r="G229" s="181">
        <v>2</v>
      </c>
      <c r="H229" s="181">
        <v>35.380000000000003</v>
      </c>
      <c r="I229" s="149">
        <f t="shared" si="20"/>
        <v>45.180259999999997</v>
      </c>
      <c r="J229" s="149">
        <f t="shared" si="21"/>
        <v>90.360519999999994</v>
      </c>
    </row>
    <row r="230" spans="2:10" s="157" customFormat="1" ht="19.5" customHeight="1" outlineLevel="1">
      <c r="B230" s="78" t="s">
        <v>123</v>
      </c>
      <c r="C230" s="70" t="s">
        <v>565</v>
      </c>
      <c r="D230" s="70" t="s">
        <v>75</v>
      </c>
      <c r="E230" s="201" t="s">
        <v>518</v>
      </c>
      <c r="F230" s="73" t="s">
        <v>2</v>
      </c>
      <c r="G230" s="181">
        <v>6</v>
      </c>
      <c r="H230" s="181">
        <v>366.06</v>
      </c>
      <c r="I230" s="149">
        <f t="shared" si="20"/>
        <v>467.45862</v>
      </c>
      <c r="J230" s="149">
        <f t="shared" si="21"/>
        <v>2804.7517200000002</v>
      </c>
    </row>
    <row r="231" spans="2:10" s="157" customFormat="1" ht="20.100000000000001" customHeight="1" outlineLevel="1">
      <c r="B231" s="78" t="s">
        <v>124</v>
      </c>
      <c r="C231" s="76">
        <v>11703</v>
      </c>
      <c r="D231" s="74" t="s">
        <v>46</v>
      </c>
      <c r="E231" s="188" t="s">
        <v>524</v>
      </c>
      <c r="F231" s="73" t="s">
        <v>2</v>
      </c>
      <c r="G231" s="181">
        <v>6</v>
      </c>
      <c r="H231" s="181">
        <v>28.62</v>
      </c>
      <c r="I231" s="149">
        <f t="shared" si="20"/>
        <v>36.547739999999997</v>
      </c>
      <c r="J231" s="149">
        <f t="shared" si="21"/>
        <v>219.28643999999997</v>
      </c>
    </row>
    <row r="232" spans="2:10" s="157" customFormat="1" ht="20.100000000000001" customHeight="1" outlineLevel="1">
      <c r="B232" s="78" t="s">
        <v>125</v>
      </c>
      <c r="C232" s="76"/>
      <c r="D232" s="74" t="s">
        <v>281</v>
      </c>
      <c r="E232" s="201" t="s">
        <v>525</v>
      </c>
      <c r="F232" s="73" t="s">
        <v>2</v>
      </c>
      <c r="G232" s="181">
        <v>4</v>
      </c>
      <c r="H232" s="181">
        <v>53.96</v>
      </c>
      <c r="I232" s="149">
        <f t="shared" si="20"/>
        <v>68.90692</v>
      </c>
      <c r="J232" s="149">
        <f t="shared" si="21"/>
        <v>275.62768</v>
      </c>
    </row>
    <row r="233" spans="2:10" s="157" customFormat="1" ht="20.100000000000001" customHeight="1" outlineLevel="1">
      <c r="B233" s="78" t="s">
        <v>126</v>
      </c>
      <c r="C233" s="76"/>
      <c r="D233" s="74" t="s">
        <v>281</v>
      </c>
      <c r="E233" s="201" t="s">
        <v>526</v>
      </c>
      <c r="F233" s="73" t="s">
        <v>2</v>
      </c>
      <c r="G233" s="181">
        <v>4</v>
      </c>
      <c r="H233" s="181">
        <v>11.88</v>
      </c>
      <c r="I233" s="149">
        <f t="shared" si="20"/>
        <v>15.17076</v>
      </c>
      <c r="J233" s="149">
        <f t="shared" si="21"/>
        <v>60.683039999999998</v>
      </c>
    </row>
    <row r="234" spans="2:10" s="157" customFormat="1" ht="20.100000000000001" customHeight="1" outlineLevel="1">
      <c r="B234" s="78" t="s">
        <v>127</v>
      </c>
      <c r="C234" s="220"/>
      <c r="D234" s="81" t="s">
        <v>281</v>
      </c>
      <c r="E234" s="201" t="s">
        <v>527</v>
      </c>
      <c r="F234" s="209" t="s">
        <v>2</v>
      </c>
      <c r="G234" s="181">
        <v>6</v>
      </c>
      <c r="H234" s="181">
        <v>55</v>
      </c>
      <c r="I234" s="149">
        <f t="shared" si="20"/>
        <v>70.234999999999999</v>
      </c>
      <c r="J234" s="149">
        <f t="shared" si="21"/>
        <v>421.40999999999997</v>
      </c>
    </row>
    <row r="235" spans="2:10" s="157" customFormat="1" ht="20.100000000000001" customHeight="1" outlineLevel="1">
      <c r="B235" s="78" t="s">
        <v>128</v>
      </c>
      <c r="C235" s="74">
        <v>36215</v>
      </c>
      <c r="D235" s="74" t="s">
        <v>46</v>
      </c>
      <c r="E235" s="201" t="s">
        <v>495</v>
      </c>
      <c r="F235" s="73" t="s">
        <v>2</v>
      </c>
      <c r="G235" s="181">
        <v>2</v>
      </c>
      <c r="H235" s="181">
        <v>746.78</v>
      </c>
      <c r="I235" s="149">
        <f t="shared" si="20"/>
        <v>953.63805999999988</v>
      </c>
      <c r="J235" s="149">
        <f t="shared" si="21"/>
        <v>1907.2761199999998</v>
      </c>
    </row>
    <row r="236" spans="2:10" ht="20.100000000000001" customHeight="1" outlineLevel="1">
      <c r="B236" s="41"/>
      <c r="C236" s="42"/>
      <c r="D236" s="42"/>
      <c r="E236" s="42"/>
      <c r="F236" s="42"/>
      <c r="G236" s="43" t="s">
        <v>143</v>
      </c>
      <c r="H236" s="61"/>
      <c r="I236" s="61"/>
      <c r="J236" s="53">
        <f>SUM(J223:J235)</f>
        <v>10242.76592</v>
      </c>
    </row>
    <row r="237" spans="2:10" ht="20.100000000000001" customHeight="1">
      <c r="B237" s="6"/>
      <c r="C237" s="6"/>
      <c r="D237" s="6"/>
      <c r="E237" s="6"/>
      <c r="F237" s="6"/>
      <c r="G237" s="6"/>
      <c r="H237" s="58"/>
      <c r="I237" s="58"/>
      <c r="J237" s="48"/>
    </row>
    <row r="238" spans="2:10" ht="20.100000000000001" customHeight="1">
      <c r="B238" s="15">
        <v>16</v>
      </c>
      <c r="C238" s="7"/>
      <c r="D238" s="7"/>
      <c r="E238" s="8" t="s">
        <v>68</v>
      </c>
      <c r="F238" s="8"/>
      <c r="G238" s="30"/>
      <c r="H238" s="60"/>
      <c r="I238" s="60"/>
      <c r="J238" s="52">
        <f>J244</f>
        <v>841.84947999999986</v>
      </c>
    </row>
    <row r="239" spans="2:10" ht="20.100000000000001" customHeight="1" outlineLevel="1">
      <c r="B239" s="80" t="s">
        <v>60</v>
      </c>
      <c r="C239" s="76">
        <v>10892</v>
      </c>
      <c r="D239" s="74" t="s">
        <v>46</v>
      </c>
      <c r="E239" s="221" t="s">
        <v>541</v>
      </c>
      <c r="F239" s="80" t="s">
        <v>2</v>
      </c>
      <c r="G239" s="181">
        <v>2</v>
      </c>
      <c r="H239" s="181">
        <v>199.5</v>
      </c>
      <c r="I239" s="149">
        <f>H239*1.277</f>
        <v>254.76149999999998</v>
      </c>
      <c r="J239" s="149">
        <f>G239*I239</f>
        <v>509.52299999999997</v>
      </c>
    </row>
    <row r="240" spans="2:10" ht="20.100000000000001" customHeight="1" outlineLevel="1">
      <c r="B240" s="80" t="s">
        <v>112</v>
      </c>
      <c r="C240" s="76">
        <v>38774</v>
      </c>
      <c r="D240" s="74" t="s">
        <v>46</v>
      </c>
      <c r="E240" s="221" t="s">
        <v>492</v>
      </c>
      <c r="F240" s="80" t="s">
        <v>2</v>
      </c>
      <c r="G240" s="181">
        <v>2</v>
      </c>
      <c r="H240" s="181">
        <v>22.71</v>
      </c>
      <c r="I240" s="149">
        <f t="shared" ref="I240:I243" si="22">H240*1.277</f>
        <v>29.00067</v>
      </c>
      <c r="J240" s="149">
        <f t="shared" ref="J240:J243" si="23">G240*I240</f>
        <v>58.001339999999999</v>
      </c>
    </row>
    <row r="241" spans="2:10" ht="20.100000000000001" customHeight="1" outlineLevel="1">
      <c r="B241" s="80" t="s">
        <v>61</v>
      </c>
      <c r="C241" s="76"/>
      <c r="D241" s="74" t="s">
        <v>281</v>
      </c>
      <c r="E241" s="69" t="s">
        <v>315</v>
      </c>
      <c r="F241" s="80" t="s">
        <v>2</v>
      </c>
      <c r="G241" s="181">
        <v>2</v>
      </c>
      <c r="H241" s="181">
        <v>57.75</v>
      </c>
      <c r="I241" s="149">
        <f t="shared" si="22"/>
        <v>73.746749999999992</v>
      </c>
      <c r="J241" s="149">
        <f t="shared" si="23"/>
        <v>147.49349999999998</v>
      </c>
    </row>
    <row r="242" spans="2:10" ht="20.100000000000001" customHeight="1" outlineLevel="1">
      <c r="B242" s="80" t="s">
        <v>62</v>
      </c>
      <c r="C242" s="76">
        <v>37559</v>
      </c>
      <c r="D242" s="74" t="s">
        <v>46</v>
      </c>
      <c r="E242" s="69" t="s">
        <v>539</v>
      </c>
      <c r="F242" s="80" t="s">
        <v>2</v>
      </c>
      <c r="G242" s="181">
        <v>2</v>
      </c>
      <c r="H242" s="181">
        <v>24.83</v>
      </c>
      <c r="I242" s="149">
        <f t="shared" si="22"/>
        <v>31.707909999999995</v>
      </c>
      <c r="J242" s="149">
        <f t="shared" si="23"/>
        <v>63.415819999999989</v>
      </c>
    </row>
    <row r="243" spans="2:10" ht="20.100000000000001" customHeight="1" outlineLevel="1">
      <c r="B243" s="80" t="s">
        <v>113</v>
      </c>
      <c r="C243" s="76">
        <v>37559</v>
      </c>
      <c r="D243" s="74" t="s">
        <v>46</v>
      </c>
      <c r="E243" s="69" t="s">
        <v>540</v>
      </c>
      <c r="F243" s="80" t="s">
        <v>2</v>
      </c>
      <c r="G243" s="181">
        <v>2</v>
      </c>
      <c r="H243" s="181">
        <v>24.83</v>
      </c>
      <c r="I243" s="149">
        <f t="shared" si="22"/>
        <v>31.707909999999995</v>
      </c>
      <c r="J243" s="149">
        <f t="shared" si="23"/>
        <v>63.415819999999989</v>
      </c>
    </row>
    <row r="244" spans="2:10" ht="20.100000000000001" customHeight="1" outlineLevel="1">
      <c r="B244" s="41"/>
      <c r="C244" s="42"/>
      <c r="D244" s="42"/>
      <c r="E244" s="42"/>
      <c r="F244" s="42"/>
      <c r="G244" s="43" t="s">
        <v>143</v>
      </c>
      <c r="H244" s="61"/>
      <c r="I244" s="61"/>
      <c r="J244" s="53">
        <f>SUM(J239:J243)</f>
        <v>841.84947999999986</v>
      </c>
    </row>
    <row r="245" spans="2:10" ht="20.100000000000001" customHeight="1">
      <c r="B245" s="191"/>
      <c r="C245" s="191"/>
      <c r="D245" s="191"/>
      <c r="E245" s="191"/>
      <c r="F245" s="192"/>
      <c r="G245" s="193"/>
      <c r="H245" s="194"/>
      <c r="I245" s="194"/>
      <c r="J245" s="194"/>
    </row>
    <row r="246" spans="2:10" ht="20.100000000000001" customHeight="1">
      <c r="B246" s="15">
        <v>17</v>
      </c>
      <c r="C246" s="7"/>
      <c r="D246" s="7"/>
      <c r="E246" s="8" t="s">
        <v>555</v>
      </c>
      <c r="F246" s="8"/>
      <c r="G246" s="30"/>
      <c r="H246" s="60"/>
      <c r="I246" s="60"/>
      <c r="J246" s="52">
        <f>J291</f>
        <v>24533.851700000003</v>
      </c>
    </row>
    <row r="247" spans="2:10" ht="20.100000000000001" customHeight="1" outlineLevel="1">
      <c r="B247" s="14" t="s">
        <v>96</v>
      </c>
      <c r="C247" s="24"/>
      <c r="D247" s="24"/>
      <c r="E247" s="222" t="s">
        <v>327</v>
      </c>
      <c r="F247" s="25"/>
      <c r="G247" s="31"/>
      <c r="H247" s="64"/>
      <c r="I247" s="149"/>
      <c r="J247" s="149"/>
    </row>
    <row r="248" spans="2:10" ht="19.5" customHeight="1" outlineLevel="1">
      <c r="B248" s="78" t="s">
        <v>208</v>
      </c>
      <c r="C248" s="78">
        <v>101875</v>
      </c>
      <c r="D248" s="145" t="s">
        <v>46</v>
      </c>
      <c r="E248" s="180" t="s">
        <v>328</v>
      </c>
      <c r="F248" s="77" t="s">
        <v>2</v>
      </c>
      <c r="G248" s="181">
        <v>1</v>
      </c>
      <c r="H248" s="181">
        <v>399.84</v>
      </c>
      <c r="I248" s="149">
        <f>H248*1.277</f>
        <v>510.59567999999996</v>
      </c>
      <c r="J248" s="149">
        <f>G248*I248</f>
        <v>510.59567999999996</v>
      </c>
    </row>
    <row r="249" spans="2:10" ht="19.5" customHeight="1" outlineLevel="1">
      <c r="B249" s="78" t="s">
        <v>209</v>
      </c>
      <c r="C249" s="78">
        <v>101879</v>
      </c>
      <c r="D249" s="145" t="s">
        <v>46</v>
      </c>
      <c r="E249" s="183" t="s">
        <v>445</v>
      </c>
      <c r="F249" s="77" t="s">
        <v>2</v>
      </c>
      <c r="G249" s="181">
        <v>1</v>
      </c>
      <c r="H249" s="181">
        <v>580.96</v>
      </c>
      <c r="I249" s="149">
        <f t="shared" ref="I249:I290" si="24">H249*1.277</f>
        <v>741.88591999999994</v>
      </c>
      <c r="J249" s="149">
        <f t="shared" ref="J249:J290" si="25">G249*I249</f>
        <v>741.88591999999994</v>
      </c>
    </row>
    <row r="250" spans="2:10" ht="20.100000000000001" customHeight="1" outlineLevel="1">
      <c r="B250" s="78" t="s">
        <v>210</v>
      </c>
      <c r="C250" s="78" t="s">
        <v>248</v>
      </c>
      <c r="D250" s="78" t="s">
        <v>75</v>
      </c>
      <c r="E250" s="183" t="s">
        <v>388</v>
      </c>
      <c r="F250" s="77" t="s">
        <v>2</v>
      </c>
      <c r="G250" s="181">
        <v>1</v>
      </c>
      <c r="H250" s="181">
        <v>86.93</v>
      </c>
      <c r="I250" s="149">
        <f t="shared" si="24"/>
        <v>111.00961</v>
      </c>
      <c r="J250" s="149">
        <f t="shared" si="25"/>
        <v>111.00961</v>
      </c>
    </row>
    <row r="251" spans="2:10" ht="20.100000000000001" customHeight="1" outlineLevel="1">
      <c r="B251" s="78" t="s">
        <v>211</v>
      </c>
      <c r="C251" s="78">
        <v>101890</v>
      </c>
      <c r="D251" s="145" t="s">
        <v>46</v>
      </c>
      <c r="E251" s="183" t="s">
        <v>545</v>
      </c>
      <c r="F251" s="77" t="s">
        <v>2</v>
      </c>
      <c r="G251" s="181">
        <v>7</v>
      </c>
      <c r="H251" s="181">
        <v>13.22</v>
      </c>
      <c r="I251" s="149">
        <f t="shared" si="24"/>
        <v>16.88194</v>
      </c>
      <c r="J251" s="149">
        <f t="shared" si="25"/>
        <v>118.17358</v>
      </c>
    </row>
    <row r="252" spans="2:10" ht="20.100000000000001" customHeight="1" outlineLevel="1">
      <c r="B252" s="78" t="s">
        <v>212</v>
      </c>
      <c r="C252" s="78">
        <v>101890</v>
      </c>
      <c r="D252" s="145" t="s">
        <v>46</v>
      </c>
      <c r="E252" s="183" t="s">
        <v>546</v>
      </c>
      <c r="F252" s="77" t="s">
        <v>2</v>
      </c>
      <c r="G252" s="181">
        <v>5</v>
      </c>
      <c r="H252" s="181">
        <v>13.22</v>
      </c>
      <c r="I252" s="149">
        <f t="shared" si="24"/>
        <v>16.88194</v>
      </c>
      <c r="J252" s="149">
        <f t="shared" si="25"/>
        <v>84.409700000000001</v>
      </c>
    </row>
    <row r="253" spans="2:10" ht="20.100000000000001" customHeight="1" outlineLevel="1">
      <c r="B253" s="78" t="s">
        <v>213</v>
      </c>
      <c r="C253" s="78">
        <v>101890</v>
      </c>
      <c r="D253" s="145" t="s">
        <v>46</v>
      </c>
      <c r="E253" s="183" t="s">
        <v>547</v>
      </c>
      <c r="F253" s="77" t="s">
        <v>2</v>
      </c>
      <c r="G253" s="181">
        <v>8</v>
      </c>
      <c r="H253" s="181">
        <v>13.22</v>
      </c>
      <c r="I253" s="149">
        <f t="shared" si="24"/>
        <v>16.88194</v>
      </c>
      <c r="J253" s="149">
        <f t="shared" si="25"/>
        <v>135.05552</v>
      </c>
    </row>
    <row r="254" spans="2:10" ht="20.100000000000001" customHeight="1" outlineLevel="1">
      <c r="B254" s="78" t="s">
        <v>214</v>
      </c>
      <c r="C254" s="78">
        <v>101894</v>
      </c>
      <c r="D254" s="145" t="s">
        <v>46</v>
      </c>
      <c r="E254" s="183" t="s">
        <v>548</v>
      </c>
      <c r="F254" s="77" t="s">
        <v>2</v>
      </c>
      <c r="G254" s="181">
        <v>2</v>
      </c>
      <c r="H254" s="181">
        <v>128.12</v>
      </c>
      <c r="I254" s="149">
        <f t="shared" si="24"/>
        <v>163.60924</v>
      </c>
      <c r="J254" s="149">
        <f t="shared" si="25"/>
        <v>327.21848</v>
      </c>
    </row>
    <row r="255" spans="2:10" ht="20.100000000000001" customHeight="1" outlineLevel="1">
      <c r="B255" s="78" t="s">
        <v>215</v>
      </c>
      <c r="C255" s="78">
        <v>101896</v>
      </c>
      <c r="D255" s="145" t="s">
        <v>46</v>
      </c>
      <c r="E255" s="183" t="s">
        <v>549</v>
      </c>
      <c r="F255" s="77" t="s">
        <v>2</v>
      </c>
      <c r="G255" s="181">
        <v>1</v>
      </c>
      <c r="H255" s="181">
        <v>540.98</v>
      </c>
      <c r="I255" s="149">
        <f t="shared" si="24"/>
        <v>690.83145999999999</v>
      </c>
      <c r="J255" s="149">
        <f t="shared" si="25"/>
        <v>690.83145999999999</v>
      </c>
    </row>
    <row r="256" spans="2:10" ht="19.5" customHeight="1" outlineLevel="1">
      <c r="B256" s="78" t="s">
        <v>216</v>
      </c>
      <c r="C256" s="76">
        <v>39475</v>
      </c>
      <c r="D256" s="74" t="s">
        <v>46</v>
      </c>
      <c r="E256" s="183" t="s">
        <v>493</v>
      </c>
      <c r="F256" s="77" t="s">
        <v>2</v>
      </c>
      <c r="G256" s="181">
        <v>4</v>
      </c>
      <c r="H256" s="181">
        <v>123.45</v>
      </c>
      <c r="I256" s="149">
        <f t="shared" si="24"/>
        <v>157.64564999999999</v>
      </c>
      <c r="J256" s="149">
        <f t="shared" si="25"/>
        <v>630.58259999999996</v>
      </c>
    </row>
    <row r="257" spans="2:10" s="157" customFormat="1" ht="20.100000000000001" customHeight="1" outlineLevel="1">
      <c r="B257" s="14" t="s">
        <v>97</v>
      </c>
      <c r="C257" s="26"/>
      <c r="D257" s="26"/>
      <c r="E257" s="23" t="s">
        <v>83</v>
      </c>
      <c r="F257" s="188"/>
      <c r="G257" s="181"/>
      <c r="H257" s="181"/>
      <c r="I257" s="149"/>
      <c r="J257" s="149"/>
    </row>
    <row r="258" spans="2:10" s="157" customFormat="1" ht="20.100000000000001" customHeight="1" outlineLevel="1">
      <c r="B258" s="68" t="s">
        <v>217</v>
      </c>
      <c r="C258" s="223">
        <v>91854</v>
      </c>
      <c r="D258" s="223" t="s">
        <v>46</v>
      </c>
      <c r="E258" s="69" t="s">
        <v>452</v>
      </c>
      <c r="F258" s="223" t="s">
        <v>1</v>
      </c>
      <c r="G258" s="181">
        <v>28</v>
      </c>
      <c r="H258" s="181">
        <v>6.93</v>
      </c>
      <c r="I258" s="149">
        <f t="shared" si="24"/>
        <v>8.8496099999999984</v>
      </c>
      <c r="J258" s="149">
        <f t="shared" si="25"/>
        <v>247.78907999999996</v>
      </c>
    </row>
    <row r="259" spans="2:10" s="157" customFormat="1" ht="20.100000000000001" customHeight="1" outlineLevel="1">
      <c r="B259" s="68" t="s">
        <v>218</v>
      </c>
      <c r="C259" s="223">
        <v>91856</v>
      </c>
      <c r="D259" s="223" t="s">
        <v>46</v>
      </c>
      <c r="E259" s="69" t="s">
        <v>451</v>
      </c>
      <c r="F259" s="223" t="s">
        <v>1</v>
      </c>
      <c r="G259" s="181">
        <v>18</v>
      </c>
      <c r="H259" s="181">
        <v>9.07</v>
      </c>
      <c r="I259" s="149">
        <f t="shared" si="24"/>
        <v>11.58239</v>
      </c>
      <c r="J259" s="149">
        <f t="shared" si="25"/>
        <v>208.48302000000001</v>
      </c>
    </row>
    <row r="260" spans="2:10" s="157" customFormat="1" ht="20.100000000000001" customHeight="1" outlineLevel="1">
      <c r="B260" s="68" t="s">
        <v>219</v>
      </c>
      <c r="C260" s="223">
        <v>91873</v>
      </c>
      <c r="D260" s="223" t="s">
        <v>46</v>
      </c>
      <c r="E260" s="69" t="s">
        <v>450</v>
      </c>
      <c r="F260" s="223" t="s">
        <v>1</v>
      </c>
      <c r="G260" s="181">
        <v>18</v>
      </c>
      <c r="H260" s="181">
        <v>15.62</v>
      </c>
      <c r="I260" s="149">
        <f t="shared" si="24"/>
        <v>19.946739999999998</v>
      </c>
      <c r="J260" s="149">
        <f t="shared" si="25"/>
        <v>359.04131999999998</v>
      </c>
    </row>
    <row r="261" spans="2:10" s="157" customFormat="1" ht="20.100000000000001" customHeight="1" outlineLevel="1">
      <c r="B261" s="68" t="s">
        <v>220</v>
      </c>
      <c r="C261" s="223">
        <v>95746</v>
      </c>
      <c r="D261" s="223" t="s">
        <v>46</v>
      </c>
      <c r="E261" s="69" t="s">
        <v>447</v>
      </c>
      <c r="F261" s="223" t="s">
        <v>1</v>
      </c>
      <c r="G261" s="181">
        <v>82</v>
      </c>
      <c r="H261" s="181">
        <v>20.91</v>
      </c>
      <c r="I261" s="149">
        <f t="shared" si="24"/>
        <v>26.702069999999999</v>
      </c>
      <c r="J261" s="149">
        <f t="shared" si="25"/>
        <v>2189.5697399999999</v>
      </c>
    </row>
    <row r="262" spans="2:10" s="157" customFormat="1" ht="20.100000000000001" customHeight="1" outlineLevel="1">
      <c r="B262" s="68" t="s">
        <v>221</v>
      </c>
      <c r="C262" s="68">
        <v>95747</v>
      </c>
      <c r="D262" s="223" t="s">
        <v>46</v>
      </c>
      <c r="E262" s="69" t="s">
        <v>448</v>
      </c>
      <c r="F262" s="223" t="s">
        <v>1</v>
      </c>
      <c r="G262" s="181">
        <v>13</v>
      </c>
      <c r="H262" s="181">
        <v>35.04</v>
      </c>
      <c r="I262" s="149">
        <f t="shared" si="24"/>
        <v>44.746079999999999</v>
      </c>
      <c r="J262" s="149">
        <f t="shared" si="25"/>
        <v>581.69903999999997</v>
      </c>
    </row>
    <row r="263" spans="2:10" s="157" customFormat="1" ht="20.100000000000001" customHeight="1" outlineLevel="1">
      <c r="B263" s="68" t="s">
        <v>222</v>
      </c>
      <c r="C263" s="68">
        <v>95748</v>
      </c>
      <c r="D263" s="223" t="s">
        <v>46</v>
      </c>
      <c r="E263" s="69" t="s">
        <v>449</v>
      </c>
      <c r="F263" s="223" t="s">
        <v>1</v>
      </c>
      <c r="G263" s="181">
        <v>30</v>
      </c>
      <c r="H263" s="181">
        <v>37.700000000000003</v>
      </c>
      <c r="I263" s="149">
        <f t="shared" si="24"/>
        <v>48.142899999999997</v>
      </c>
      <c r="J263" s="149">
        <f t="shared" si="25"/>
        <v>1444.2869999999998</v>
      </c>
    </row>
    <row r="264" spans="2:10" s="157" customFormat="1" ht="20.100000000000001" customHeight="1" outlineLevel="1">
      <c r="B264" s="68" t="s">
        <v>223</v>
      </c>
      <c r="C264" s="68">
        <v>2574</v>
      </c>
      <c r="D264" s="68" t="s">
        <v>46</v>
      </c>
      <c r="E264" s="69" t="s">
        <v>345</v>
      </c>
      <c r="F264" s="68" t="s">
        <v>2</v>
      </c>
      <c r="G264" s="181">
        <v>5</v>
      </c>
      <c r="H264" s="181">
        <v>11.34</v>
      </c>
      <c r="I264" s="149">
        <f t="shared" si="24"/>
        <v>14.481179999999998</v>
      </c>
      <c r="J264" s="149">
        <f t="shared" si="25"/>
        <v>72.405899999999988</v>
      </c>
    </row>
    <row r="265" spans="2:10" s="157" customFormat="1" ht="20.100000000000001" customHeight="1" outlineLevel="1">
      <c r="B265" s="68" t="s">
        <v>224</v>
      </c>
      <c r="C265" s="68">
        <v>12020</v>
      </c>
      <c r="D265" s="68" t="s">
        <v>46</v>
      </c>
      <c r="E265" s="69" t="s">
        <v>346</v>
      </c>
      <c r="F265" s="68" t="s">
        <v>2</v>
      </c>
      <c r="G265" s="181">
        <v>5</v>
      </c>
      <c r="H265" s="181">
        <v>10.52</v>
      </c>
      <c r="I265" s="149">
        <f t="shared" si="24"/>
        <v>13.434039999999998</v>
      </c>
      <c r="J265" s="149">
        <f t="shared" si="25"/>
        <v>67.170199999999994</v>
      </c>
    </row>
    <row r="266" spans="2:10" s="157" customFormat="1" ht="20.100000000000001" customHeight="1" outlineLevel="1">
      <c r="B266" s="68" t="s">
        <v>225</v>
      </c>
      <c r="C266" s="68">
        <v>2574</v>
      </c>
      <c r="D266" s="68" t="s">
        <v>46</v>
      </c>
      <c r="E266" s="69" t="s">
        <v>347</v>
      </c>
      <c r="F266" s="68" t="s">
        <v>2</v>
      </c>
      <c r="G266" s="181">
        <v>4</v>
      </c>
      <c r="H266" s="181">
        <v>11.34</v>
      </c>
      <c r="I266" s="149">
        <f t="shared" si="24"/>
        <v>14.481179999999998</v>
      </c>
      <c r="J266" s="149">
        <f t="shared" si="25"/>
        <v>57.924719999999994</v>
      </c>
    </row>
    <row r="267" spans="2:10" s="157" customFormat="1" ht="20.100000000000001" customHeight="1" outlineLevel="1">
      <c r="B267" s="68" t="s">
        <v>226</v>
      </c>
      <c r="C267" s="68">
        <v>2580</v>
      </c>
      <c r="D267" s="68" t="s">
        <v>46</v>
      </c>
      <c r="E267" s="69" t="s">
        <v>348</v>
      </c>
      <c r="F267" s="68" t="s">
        <v>2</v>
      </c>
      <c r="G267" s="181">
        <v>1</v>
      </c>
      <c r="H267" s="181">
        <v>14.97</v>
      </c>
      <c r="I267" s="149">
        <f t="shared" si="24"/>
        <v>19.116689999999998</v>
      </c>
      <c r="J267" s="149">
        <f t="shared" si="25"/>
        <v>19.116689999999998</v>
      </c>
    </row>
    <row r="268" spans="2:10" s="157" customFormat="1" ht="20.100000000000001" customHeight="1" outlineLevel="1">
      <c r="B268" s="68" t="s">
        <v>227</v>
      </c>
      <c r="C268" s="68">
        <v>39128</v>
      </c>
      <c r="D268" s="68" t="s">
        <v>46</v>
      </c>
      <c r="E268" s="69" t="s">
        <v>454</v>
      </c>
      <c r="F268" s="68" t="s">
        <v>2</v>
      </c>
      <c r="G268" s="181">
        <v>50</v>
      </c>
      <c r="H268" s="181">
        <v>1.1599999999999999</v>
      </c>
      <c r="I268" s="149">
        <f t="shared" si="24"/>
        <v>1.4813199999999997</v>
      </c>
      <c r="J268" s="149">
        <f t="shared" si="25"/>
        <v>74.065999999999988</v>
      </c>
    </row>
    <row r="269" spans="2:10" s="157" customFormat="1" ht="20.100000000000001" customHeight="1" outlineLevel="1">
      <c r="B269" s="68" t="s">
        <v>228</v>
      </c>
      <c r="C269" s="68">
        <v>39129</v>
      </c>
      <c r="D269" s="68" t="s">
        <v>46</v>
      </c>
      <c r="E269" s="69" t="s">
        <v>455</v>
      </c>
      <c r="F269" s="68" t="s">
        <v>2</v>
      </c>
      <c r="G269" s="181">
        <v>4</v>
      </c>
      <c r="H269" s="181">
        <v>1.24</v>
      </c>
      <c r="I269" s="149">
        <f t="shared" si="24"/>
        <v>1.5834799999999998</v>
      </c>
      <c r="J269" s="149">
        <f t="shared" si="25"/>
        <v>6.3339199999999991</v>
      </c>
    </row>
    <row r="270" spans="2:10" s="157" customFormat="1" ht="20.100000000000001" customHeight="1" outlineLevel="1">
      <c r="B270" s="68" t="s">
        <v>229</v>
      </c>
      <c r="C270" s="68">
        <v>39131</v>
      </c>
      <c r="D270" s="68" t="s">
        <v>46</v>
      </c>
      <c r="E270" s="69" t="s">
        <v>456</v>
      </c>
      <c r="F270" s="68" t="s">
        <v>2</v>
      </c>
      <c r="G270" s="181">
        <v>4</v>
      </c>
      <c r="H270" s="181">
        <v>2.21</v>
      </c>
      <c r="I270" s="149">
        <f t="shared" si="24"/>
        <v>2.8221699999999998</v>
      </c>
      <c r="J270" s="149">
        <f t="shared" si="25"/>
        <v>11.288679999999999</v>
      </c>
    </row>
    <row r="271" spans="2:10" s="157" customFormat="1" ht="19.5" customHeight="1" outlineLevel="1">
      <c r="B271" s="68" t="s">
        <v>230</v>
      </c>
      <c r="C271" s="68" t="s">
        <v>567</v>
      </c>
      <c r="D271" s="68" t="s">
        <v>75</v>
      </c>
      <c r="E271" s="69" t="s">
        <v>460</v>
      </c>
      <c r="F271" s="68" t="s">
        <v>117</v>
      </c>
      <c r="G271" s="181">
        <v>15</v>
      </c>
      <c r="H271" s="181">
        <v>1.39</v>
      </c>
      <c r="I271" s="149">
        <f t="shared" si="24"/>
        <v>1.7750299999999997</v>
      </c>
      <c r="J271" s="149">
        <f t="shared" si="25"/>
        <v>26.625449999999994</v>
      </c>
    </row>
    <row r="272" spans="2:10" s="157" customFormat="1" ht="20.100000000000001" customHeight="1" outlineLevel="1">
      <c r="B272" s="68" t="s">
        <v>231</v>
      </c>
      <c r="C272" s="68" t="s">
        <v>568</v>
      </c>
      <c r="D272" s="68" t="s">
        <v>75</v>
      </c>
      <c r="E272" s="69" t="s">
        <v>461</v>
      </c>
      <c r="F272" s="68" t="s">
        <v>117</v>
      </c>
      <c r="G272" s="181">
        <v>2</v>
      </c>
      <c r="H272" s="181">
        <v>1.61</v>
      </c>
      <c r="I272" s="149">
        <f t="shared" si="24"/>
        <v>2.0559699999999999</v>
      </c>
      <c r="J272" s="149">
        <f t="shared" si="25"/>
        <v>4.1119399999999997</v>
      </c>
    </row>
    <row r="273" spans="2:10" s="157" customFormat="1" ht="20.100000000000001" customHeight="1" outlineLevel="1">
      <c r="B273" s="68" t="s">
        <v>232</v>
      </c>
      <c r="C273" s="68" t="s">
        <v>569</v>
      </c>
      <c r="D273" s="68" t="s">
        <v>75</v>
      </c>
      <c r="E273" s="69" t="s">
        <v>462</v>
      </c>
      <c r="F273" s="68" t="s">
        <v>117</v>
      </c>
      <c r="G273" s="181">
        <v>1</v>
      </c>
      <c r="H273" s="181">
        <v>3.46</v>
      </c>
      <c r="I273" s="149">
        <f t="shared" si="24"/>
        <v>4.4184199999999993</v>
      </c>
      <c r="J273" s="149">
        <f t="shared" si="25"/>
        <v>4.4184199999999993</v>
      </c>
    </row>
    <row r="274" spans="2:10" s="157" customFormat="1" ht="20.100000000000001" customHeight="1" outlineLevel="1">
      <c r="B274" s="68" t="s">
        <v>233</v>
      </c>
      <c r="C274" s="68">
        <v>92695</v>
      </c>
      <c r="D274" s="68" t="s">
        <v>46</v>
      </c>
      <c r="E274" s="69" t="s">
        <v>457</v>
      </c>
      <c r="F274" s="68" t="s">
        <v>2</v>
      </c>
      <c r="G274" s="181">
        <v>15</v>
      </c>
      <c r="H274" s="181">
        <v>17.91</v>
      </c>
      <c r="I274" s="149">
        <f t="shared" si="24"/>
        <v>22.87107</v>
      </c>
      <c r="J274" s="149">
        <f t="shared" si="25"/>
        <v>343.06605000000002</v>
      </c>
    </row>
    <row r="275" spans="2:10" s="157" customFormat="1" ht="20.100000000000001" customHeight="1" outlineLevel="1">
      <c r="B275" s="68" t="s">
        <v>234</v>
      </c>
      <c r="C275" s="68">
        <v>92697</v>
      </c>
      <c r="D275" s="68" t="s">
        <v>46</v>
      </c>
      <c r="E275" s="69" t="s">
        <v>458</v>
      </c>
      <c r="F275" s="68" t="s">
        <v>2</v>
      </c>
      <c r="G275" s="181">
        <v>2</v>
      </c>
      <c r="H275" s="181">
        <v>29</v>
      </c>
      <c r="I275" s="149">
        <f t="shared" si="24"/>
        <v>37.032999999999994</v>
      </c>
      <c r="J275" s="149">
        <f t="shared" si="25"/>
        <v>74.065999999999988</v>
      </c>
    </row>
    <row r="276" spans="2:10" s="157" customFormat="1" ht="20.100000000000001" customHeight="1" outlineLevel="1">
      <c r="B276" s="68" t="s">
        <v>235</v>
      </c>
      <c r="C276" s="68">
        <v>92662</v>
      </c>
      <c r="D276" s="68" t="s">
        <v>46</v>
      </c>
      <c r="E276" s="69" t="s">
        <v>459</v>
      </c>
      <c r="F276" s="68" t="s">
        <v>2</v>
      </c>
      <c r="G276" s="181">
        <v>1</v>
      </c>
      <c r="H276" s="181">
        <v>33.590000000000003</v>
      </c>
      <c r="I276" s="149">
        <f t="shared" si="24"/>
        <v>42.89443</v>
      </c>
      <c r="J276" s="149">
        <f t="shared" si="25"/>
        <v>42.89443</v>
      </c>
    </row>
    <row r="277" spans="2:10" s="157" customFormat="1" ht="20.100000000000001" customHeight="1" outlineLevel="1">
      <c r="B277" s="68" t="s">
        <v>236</v>
      </c>
      <c r="C277" s="68">
        <v>92868</v>
      </c>
      <c r="D277" s="68" t="s">
        <v>46</v>
      </c>
      <c r="E277" s="69" t="s">
        <v>446</v>
      </c>
      <c r="F277" s="68" t="s">
        <v>2</v>
      </c>
      <c r="G277" s="181">
        <v>16</v>
      </c>
      <c r="H277" s="181">
        <v>10.6</v>
      </c>
      <c r="I277" s="149">
        <f t="shared" si="24"/>
        <v>13.536199999999999</v>
      </c>
      <c r="J277" s="149">
        <f t="shared" si="25"/>
        <v>216.57919999999999</v>
      </c>
    </row>
    <row r="278" spans="2:10" s="157" customFormat="1" ht="19.5" customHeight="1" outlineLevel="1">
      <c r="B278" s="68" t="s">
        <v>237</v>
      </c>
      <c r="C278" s="68">
        <v>92865</v>
      </c>
      <c r="D278" s="68" t="s">
        <v>46</v>
      </c>
      <c r="E278" s="69" t="s">
        <v>453</v>
      </c>
      <c r="F278" s="68" t="s">
        <v>2</v>
      </c>
      <c r="G278" s="181">
        <v>7</v>
      </c>
      <c r="H278" s="181">
        <v>8.36</v>
      </c>
      <c r="I278" s="149">
        <f t="shared" si="24"/>
        <v>10.675719999999998</v>
      </c>
      <c r="J278" s="149">
        <f t="shared" si="25"/>
        <v>74.730039999999988</v>
      </c>
    </row>
    <row r="279" spans="2:10" s="157" customFormat="1" ht="20.100000000000001" customHeight="1" outlineLevel="1">
      <c r="B279" s="14" t="s">
        <v>98</v>
      </c>
      <c r="C279" s="26"/>
      <c r="D279" s="26"/>
      <c r="E279" s="23" t="s">
        <v>293</v>
      </c>
      <c r="F279" s="223"/>
      <c r="G279" s="181"/>
      <c r="H279" s="181"/>
      <c r="I279" s="149"/>
      <c r="J279" s="149"/>
    </row>
    <row r="280" spans="2:10" s="157" customFormat="1" ht="19.5" customHeight="1" outlineLevel="1">
      <c r="B280" s="68" t="s">
        <v>238</v>
      </c>
      <c r="C280" s="223">
        <v>91926</v>
      </c>
      <c r="D280" s="68" t="s">
        <v>46</v>
      </c>
      <c r="E280" s="69" t="s">
        <v>323</v>
      </c>
      <c r="F280" s="223" t="s">
        <v>1</v>
      </c>
      <c r="G280" s="181">
        <v>190</v>
      </c>
      <c r="H280" s="181">
        <v>4.0599999999999996</v>
      </c>
      <c r="I280" s="149">
        <f t="shared" si="24"/>
        <v>5.1846199999999989</v>
      </c>
      <c r="J280" s="149">
        <f t="shared" si="25"/>
        <v>985.0777999999998</v>
      </c>
    </row>
    <row r="281" spans="2:10" s="157" customFormat="1" ht="19.5" customHeight="1" outlineLevel="1">
      <c r="B281" s="68" t="s">
        <v>239</v>
      </c>
      <c r="C281" s="223">
        <v>91928</v>
      </c>
      <c r="D281" s="223" t="s">
        <v>46</v>
      </c>
      <c r="E281" s="69" t="s">
        <v>324</v>
      </c>
      <c r="F281" s="223" t="s">
        <v>1</v>
      </c>
      <c r="G281" s="181">
        <v>820</v>
      </c>
      <c r="H281" s="181">
        <v>6.78</v>
      </c>
      <c r="I281" s="149">
        <f t="shared" si="24"/>
        <v>8.658059999999999</v>
      </c>
      <c r="J281" s="149">
        <f t="shared" si="25"/>
        <v>7099.609199999999</v>
      </c>
    </row>
    <row r="282" spans="2:10" s="157" customFormat="1" ht="19.5" customHeight="1" outlineLevel="1">
      <c r="B282" s="68" t="s">
        <v>240</v>
      </c>
      <c r="C282" s="223">
        <v>91934</v>
      </c>
      <c r="D282" s="223" t="s">
        <v>46</v>
      </c>
      <c r="E282" s="69" t="s">
        <v>325</v>
      </c>
      <c r="F282" s="223" t="s">
        <v>1</v>
      </c>
      <c r="G282" s="181">
        <v>14</v>
      </c>
      <c r="H282" s="181">
        <v>23.82</v>
      </c>
      <c r="I282" s="149">
        <f t="shared" si="24"/>
        <v>30.418139999999998</v>
      </c>
      <c r="J282" s="149">
        <f t="shared" si="25"/>
        <v>425.85395999999997</v>
      </c>
    </row>
    <row r="283" spans="2:10" s="157" customFormat="1" ht="19.5" customHeight="1" outlineLevel="1">
      <c r="B283" s="68" t="s">
        <v>241</v>
      </c>
      <c r="C283" s="223">
        <v>92985</v>
      </c>
      <c r="D283" s="223" t="s">
        <v>46</v>
      </c>
      <c r="E283" s="69" t="s">
        <v>326</v>
      </c>
      <c r="F283" s="223" t="s">
        <v>1</v>
      </c>
      <c r="G283" s="181">
        <v>41</v>
      </c>
      <c r="H283" s="181">
        <v>39.950000000000003</v>
      </c>
      <c r="I283" s="149">
        <f t="shared" si="24"/>
        <v>51.016150000000003</v>
      </c>
      <c r="J283" s="149">
        <f t="shared" si="25"/>
        <v>2091.6621500000001</v>
      </c>
    </row>
    <row r="284" spans="2:10" s="157" customFormat="1" ht="20.100000000000001" customHeight="1" outlineLevel="1">
      <c r="B284" s="14" t="s">
        <v>99</v>
      </c>
      <c r="C284" s="26"/>
      <c r="D284" s="26"/>
      <c r="E284" s="23" t="s">
        <v>294</v>
      </c>
      <c r="F284" s="223"/>
      <c r="G284" s="181"/>
      <c r="H284" s="181"/>
      <c r="I284" s="149"/>
      <c r="J284" s="149"/>
    </row>
    <row r="285" spans="2:10" s="157" customFormat="1" ht="20.100000000000001" customHeight="1" outlineLevel="1">
      <c r="B285" s="68" t="s">
        <v>242</v>
      </c>
      <c r="C285" s="223">
        <v>92000</v>
      </c>
      <c r="D285" s="223" t="s">
        <v>46</v>
      </c>
      <c r="E285" s="69" t="s">
        <v>542</v>
      </c>
      <c r="F285" s="223" t="s">
        <v>2</v>
      </c>
      <c r="G285" s="181">
        <v>4</v>
      </c>
      <c r="H285" s="181">
        <v>22.2</v>
      </c>
      <c r="I285" s="149">
        <f t="shared" si="24"/>
        <v>28.349399999999996</v>
      </c>
      <c r="J285" s="149">
        <f t="shared" si="25"/>
        <v>113.39759999999998</v>
      </c>
    </row>
    <row r="286" spans="2:10" s="157" customFormat="1" ht="20.100000000000001" customHeight="1" outlineLevel="1">
      <c r="B286" s="68" t="s">
        <v>243</v>
      </c>
      <c r="C286" s="223">
        <v>92001</v>
      </c>
      <c r="D286" s="223" t="s">
        <v>46</v>
      </c>
      <c r="E286" s="69" t="s">
        <v>543</v>
      </c>
      <c r="F286" s="223" t="s">
        <v>2</v>
      </c>
      <c r="G286" s="181">
        <v>1</v>
      </c>
      <c r="H286" s="181">
        <v>24.32</v>
      </c>
      <c r="I286" s="149">
        <f t="shared" si="24"/>
        <v>31.056639999999998</v>
      </c>
      <c r="J286" s="149">
        <f t="shared" si="25"/>
        <v>31.056639999999998</v>
      </c>
    </row>
    <row r="287" spans="2:10" s="157" customFormat="1" ht="20.100000000000001" customHeight="1" outlineLevel="1">
      <c r="B287" s="68" t="s">
        <v>244</v>
      </c>
      <c r="C287" s="68">
        <v>91953</v>
      </c>
      <c r="D287" s="223" t="s">
        <v>46</v>
      </c>
      <c r="E287" s="69" t="s">
        <v>544</v>
      </c>
      <c r="F287" s="223" t="s">
        <v>2</v>
      </c>
      <c r="G287" s="181">
        <v>7</v>
      </c>
      <c r="H287" s="181">
        <v>20.94</v>
      </c>
      <c r="I287" s="149">
        <f t="shared" si="24"/>
        <v>26.740379999999998</v>
      </c>
      <c r="J287" s="149">
        <f t="shared" si="25"/>
        <v>187.18266</v>
      </c>
    </row>
    <row r="288" spans="2:10" s="157" customFormat="1" ht="20.100000000000001" customHeight="1" outlineLevel="1">
      <c r="B288" s="68" t="s">
        <v>245</v>
      </c>
      <c r="C288" s="68">
        <v>38889</v>
      </c>
      <c r="D288" s="68" t="s">
        <v>46</v>
      </c>
      <c r="E288" s="69" t="s">
        <v>511</v>
      </c>
      <c r="F288" s="68" t="s">
        <v>2</v>
      </c>
      <c r="G288" s="181">
        <v>1</v>
      </c>
      <c r="H288" s="181">
        <v>36.700000000000003</v>
      </c>
      <c r="I288" s="149">
        <f t="shared" si="24"/>
        <v>46.865900000000003</v>
      </c>
      <c r="J288" s="149">
        <f t="shared" si="25"/>
        <v>46.865900000000003</v>
      </c>
    </row>
    <row r="289" spans="2:10" s="157" customFormat="1" ht="20.100000000000001" customHeight="1" outlineLevel="1">
      <c r="B289" s="68" t="s">
        <v>246</v>
      </c>
      <c r="C289" s="68">
        <v>38784</v>
      </c>
      <c r="D289" s="68" t="s">
        <v>46</v>
      </c>
      <c r="E289" s="69" t="s">
        <v>512</v>
      </c>
      <c r="F289" s="68" t="s">
        <v>2</v>
      </c>
      <c r="G289" s="181">
        <v>6</v>
      </c>
      <c r="H289" s="181">
        <v>49.1</v>
      </c>
      <c r="I289" s="149">
        <f t="shared" si="24"/>
        <v>62.700699999999998</v>
      </c>
      <c r="J289" s="149">
        <f t="shared" si="25"/>
        <v>376.20420000000001</v>
      </c>
    </row>
    <row r="290" spans="2:10" s="157" customFormat="1" ht="30" customHeight="1" outlineLevel="1">
      <c r="B290" s="68" t="s">
        <v>247</v>
      </c>
      <c r="C290" s="155"/>
      <c r="D290" s="156" t="s">
        <v>281</v>
      </c>
      <c r="E290" s="183" t="s">
        <v>528</v>
      </c>
      <c r="F290" s="68" t="s">
        <v>2</v>
      </c>
      <c r="G290" s="181">
        <v>20</v>
      </c>
      <c r="H290" s="181">
        <v>144.93</v>
      </c>
      <c r="I290" s="149">
        <f t="shared" si="24"/>
        <v>185.07560999999998</v>
      </c>
      <c r="J290" s="149">
        <f t="shared" si="25"/>
        <v>3701.5121999999997</v>
      </c>
    </row>
    <row r="291" spans="2:10" ht="20.100000000000001" customHeight="1" outlineLevel="1">
      <c r="B291" s="41"/>
      <c r="C291" s="42"/>
      <c r="D291" s="42"/>
      <c r="E291" s="42"/>
      <c r="F291" s="42"/>
      <c r="G291" s="43" t="s">
        <v>143</v>
      </c>
      <c r="H291" s="61"/>
      <c r="I291" s="61"/>
      <c r="J291" s="53">
        <f>SUM(J248:J290)</f>
        <v>24533.851700000003</v>
      </c>
    </row>
    <row r="292" spans="2:10" ht="20.100000000000001" customHeight="1">
      <c r="B292" s="4"/>
      <c r="C292" s="4"/>
      <c r="D292" s="4"/>
      <c r="E292" s="4"/>
      <c r="F292" s="4"/>
      <c r="G292" s="4"/>
      <c r="H292" s="63"/>
      <c r="I292" s="63"/>
      <c r="J292" s="54"/>
    </row>
    <row r="293" spans="2:10" ht="20.100000000000001" customHeight="1">
      <c r="B293" s="15">
        <v>18</v>
      </c>
      <c r="C293" s="7"/>
      <c r="D293" s="7"/>
      <c r="E293" s="8" t="s">
        <v>58</v>
      </c>
      <c r="F293" s="8"/>
      <c r="G293" s="30"/>
      <c r="H293" s="60"/>
      <c r="I293" s="60"/>
      <c r="J293" s="52">
        <f>J302</f>
        <v>18128.013613999996</v>
      </c>
    </row>
    <row r="294" spans="2:10" ht="30" customHeight="1" outlineLevel="1">
      <c r="B294" s="68" t="s">
        <v>94</v>
      </c>
      <c r="C294" s="74" t="s">
        <v>576</v>
      </c>
      <c r="D294" s="74" t="s">
        <v>75</v>
      </c>
      <c r="E294" s="172" t="s">
        <v>313</v>
      </c>
      <c r="F294" s="73" t="s">
        <v>2</v>
      </c>
      <c r="G294" s="181">
        <v>7</v>
      </c>
      <c r="H294" s="181">
        <v>263.73</v>
      </c>
      <c r="I294" s="149">
        <f>H294*1.277</f>
        <v>336.78321</v>
      </c>
      <c r="J294" s="149">
        <f>G294*I294</f>
        <v>2357.4824699999999</v>
      </c>
    </row>
    <row r="295" spans="2:10" ht="19.5" customHeight="1" outlineLevel="1">
      <c r="B295" s="68" t="s">
        <v>100</v>
      </c>
      <c r="C295" s="74"/>
      <c r="D295" s="74" t="s">
        <v>281</v>
      </c>
      <c r="E295" s="172" t="s">
        <v>497</v>
      </c>
      <c r="F295" s="73" t="s">
        <v>2</v>
      </c>
      <c r="G295" s="181">
        <v>1</v>
      </c>
      <c r="H295" s="181">
        <v>639.5</v>
      </c>
      <c r="I295" s="149">
        <f t="shared" ref="I295:I301" si="26">H295*1.277</f>
        <v>816.64149999999995</v>
      </c>
      <c r="J295" s="149">
        <f t="shared" ref="J295:J301" si="27">G295*I295</f>
        <v>816.64149999999995</v>
      </c>
    </row>
    <row r="296" spans="2:10" ht="20.100000000000001" customHeight="1" outlineLevel="1">
      <c r="B296" s="68" t="s">
        <v>101</v>
      </c>
      <c r="C296" s="74">
        <v>96973</v>
      </c>
      <c r="D296" s="74" t="s">
        <v>46</v>
      </c>
      <c r="E296" s="172" t="s">
        <v>489</v>
      </c>
      <c r="F296" s="79" t="s">
        <v>1</v>
      </c>
      <c r="G296" s="181">
        <v>39.200000000000003</v>
      </c>
      <c r="H296" s="181">
        <v>40.51</v>
      </c>
      <c r="I296" s="149">
        <f t="shared" si="26"/>
        <v>51.731269999999995</v>
      </c>
      <c r="J296" s="149">
        <f t="shared" si="27"/>
        <v>2027.8657839999998</v>
      </c>
    </row>
    <row r="297" spans="2:10" ht="20.100000000000001" customHeight="1" outlineLevel="1">
      <c r="B297" s="68" t="s">
        <v>114</v>
      </c>
      <c r="C297" s="74">
        <v>96974</v>
      </c>
      <c r="D297" s="76" t="s">
        <v>46</v>
      </c>
      <c r="E297" s="172" t="s">
        <v>488</v>
      </c>
      <c r="F297" s="79" t="s">
        <v>1</v>
      </c>
      <c r="G297" s="181">
        <v>126.32</v>
      </c>
      <c r="H297" s="181">
        <v>51.75</v>
      </c>
      <c r="I297" s="149">
        <f t="shared" si="26"/>
        <v>66.08475</v>
      </c>
      <c r="J297" s="149">
        <f t="shared" si="27"/>
        <v>8347.8256199999996</v>
      </c>
    </row>
    <row r="298" spans="2:10" ht="20.100000000000001" customHeight="1" outlineLevel="1">
      <c r="B298" s="68" t="s">
        <v>115</v>
      </c>
      <c r="C298" s="75">
        <v>93008</v>
      </c>
      <c r="D298" s="73" t="s">
        <v>46</v>
      </c>
      <c r="E298" s="172" t="s">
        <v>487</v>
      </c>
      <c r="F298" s="79" t="s">
        <v>1</v>
      </c>
      <c r="G298" s="181">
        <v>21</v>
      </c>
      <c r="H298" s="181">
        <v>13.44</v>
      </c>
      <c r="I298" s="149">
        <f t="shared" si="26"/>
        <v>17.162879999999998</v>
      </c>
      <c r="J298" s="149">
        <f t="shared" si="27"/>
        <v>360.42047999999994</v>
      </c>
    </row>
    <row r="299" spans="2:10" ht="20.100000000000001" customHeight="1" outlineLevel="1">
      <c r="B299" s="68" t="s">
        <v>133</v>
      </c>
      <c r="C299" s="75"/>
      <c r="D299" s="73" t="s">
        <v>51</v>
      </c>
      <c r="E299" s="172" t="s">
        <v>491</v>
      </c>
      <c r="F299" s="73" t="s">
        <v>2</v>
      </c>
      <c r="G299" s="181">
        <v>7</v>
      </c>
      <c r="H299" s="181">
        <v>449.75</v>
      </c>
      <c r="I299" s="149">
        <f t="shared" si="26"/>
        <v>574.33074999999997</v>
      </c>
      <c r="J299" s="149">
        <f t="shared" si="27"/>
        <v>4020.3152499999997</v>
      </c>
    </row>
    <row r="300" spans="2:10" ht="20.100000000000001" customHeight="1" outlineLevel="1">
      <c r="B300" s="68" t="s">
        <v>249</v>
      </c>
      <c r="C300" s="75"/>
      <c r="D300" s="73" t="s">
        <v>51</v>
      </c>
      <c r="E300" s="172" t="s">
        <v>490</v>
      </c>
      <c r="F300" s="73" t="s">
        <v>2</v>
      </c>
      <c r="G300" s="181">
        <v>7</v>
      </c>
      <c r="H300" s="181">
        <v>11.26</v>
      </c>
      <c r="I300" s="149">
        <f t="shared" si="26"/>
        <v>14.379019999999999</v>
      </c>
      <c r="J300" s="149">
        <f t="shared" si="27"/>
        <v>100.65313999999999</v>
      </c>
    </row>
    <row r="301" spans="2:10" ht="20.100000000000001" customHeight="1" outlineLevel="1">
      <c r="B301" s="68" t="s">
        <v>250</v>
      </c>
      <c r="C301" s="75" t="s">
        <v>577</v>
      </c>
      <c r="D301" s="73" t="s">
        <v>75</v>
      </c>
      <c r="E301" s="190" t="s">
        <v>486</v>
      </c>
      <c r="F301" s="73" t="s">
        <v>2</v>
      </c>
      <c r="G301" s="181">
        <v>7</v>
      </c>
      <c r="H301" s="181">
        <v>10.83</v>
      </c>
      <c r="I301" s="149">
        <f t="shared" si="26"/>
        <v>13.82991</v>
      </c>
      <c r="J301" s="149">
        <f t="shared" si="27"/>
        <v>96.809370000000001</v>
      </c>
    </row>
    <row r="302" spans="2:10" ht="20.100000000000001" customHeight="1" outlineLevel="1">
      <c r="B302" s="41"/>
      <c r="C302" s="42"/>
      <c r="D302" s="42"/>
      <c r="E302" s="42"/>
      <c r="F302" s="42"/>
      <c r="G302" s="43" t="s">
        <v>143</v>
      </c>
      <c r="H302" s="61"/>
      <c r="I302" s="61"/>
      <c r="J302" s="53">
        <f>SUM(J294:J301)</f>
        <v>18128.013613999996</v>
      </c>
    </row>
    <row r="303" spans="2:10" ht="20.100000000000001" customHeight="1">
      <c r="B303" s="191"/>
      <c r="C303" s="191"/>
      <c r="D303" s="191"/>
      <c r="E303" s="191"/>
      <c r="F303" s="192"/>
      <c r="G303" s="193"/>
      <c r="H303" s="194"/>
      <c r="I303" s="194"/>
      <c r="J303" s="194"/>
    </row>
    <row r="304" spans="2:10" ht="20.100000000000001" customHeight="1">
      <c r="B304" s="15">
        <v>19</v>
      </c>
      <c r="C304" s="7"/>
      <c r="D304" s="7"/>
      <c r="E304" s="8" t="s">
        <v>64</v>
      </c>
      <c r="F304" s="8"/>
      <c r="G304" s="30"/>
      <c r="H304" s="60"/>
      <c r="I304" s="60"/>
      <c r="J304" s="52">
        <f>J314</f>
        <v>65161.527525999998</v>
      </c>
    </row>
    <row r="305" spans="1:12" s="82" customFormat="1" ht="20.100000000000001" customHeight="1" outlineLevel="1">
      <c r="A305" s="139"/>
      <c r="B305" s="140" t="s">
        <v>95</v>
      </c>
      <c r="C305" s="140"/>
      <c r="D305" s="140"/>
      <c r="E305" s="141" t="s">
        <v>498</v>
      </c>
      <c r="F305" s="141"/>
      <c r="G305" s="142"/>
      <c r="H305" s="142"/>
      <c r="I305" s="143"/>
      <c r="J305" s="143"/>
      <c r="K305" s="144"/>
      <c r="L305" s="138"/>
    </row>
    <row r="306" spans="1:12" ht="20.100000000000001" customHeight="1" outlineLevel="1">
      <c r="B306" s="145" t="s">
        <v>251</v>
      </c>
      <c r="C306" s="239">
        <v>86895</v>
      </c>
      <c r="D306" s="74" t="s">
        <v>46</v>
      </c>
      <c r="E306" s="198" t="s">
        <v>295</v>
      </c>
      <c r="F306" s="77" t="s">
        <v>5</v>
      </c>
      <c r="G306" s="181">
        <v>2.5</v>
      </c>
      <c r="H306" s="181">
        <v>219.28</v>
      </c>
      <c r="I306" s="149">
        <f>H306*1.277</f>
        <v>280.02055999999999</v>
      </c>
      <c r="J306" s="149">
        <f>G306*I306</f>
        <v>700.05139999999994</v>
      </c>
    </row>
    <row r="307" spans="1:12" ht="20.100000000000001" customHeight="1" outlineLevel="1">
      <c r="B307" s="145" t="s">
        <v>252</v>
      </c>
      <c r="C307" s="74">
        <v>25400</v>
      </c>
      <c r="D307" s="74" t="s">
        <v>46</v>
      </c>
      <c r="E307" s="69" t="s">
        <v>344</v>
      </c>
      <c r="F307" s="73" t="s">
        <v>2</v>
      </c>
      <c r="G307" s="181">
        <v>1</v>
      </c>
      <c r="H307" s="181">
        <v>1523.3</v>
      </c>
      <c r="I307" s="149">
        <f t="shared" ref="I307:I313" si="28">H307*1.277</f>
        <v>1945.2540999999999</v>
      </c>
      <c r="J307" s="149">
        <f t="shared" ref="J307:J313" si="29">G307*I307</f>
        <v>1945.2540999999999</v>
      </c>
    </row>
    <row r="308" spans="1:12" ht="20.100000000000001" customHeight="1" outlineLevel="1">
      <c r="B308" s="145" t="s">
        <v>253</v>
      </c>
      <c r="C308" s="74">
        <v>25398</v>
      </c>
      <c r="D308" s="74" t="s">
        <v>46</v>
      </c>
      <c r="E308" s="69" t="s">
        <v>395</v>
      </c>
      <c r="F308" s="73" t="s">
        <v>2</v>
      </c>
      <c r="G308" s="181">
        <v>1</v>
      </c>
      <c r="H308" s="181">
        <v>4987.8599999999997</v>
      </c>
      <c r="I308" s="149">
        <f t="shared" si="28"/>
        <v>6369.4972199999993</v>
      </c>
      <c r="J308" s="149">
        <f t="shared" si="29"/>
        <v>6369.4972199999993</v>
      </c>
    </row>
    <row r="309" spans="1:12" ht="20.100000000000001" customHeight="1" outlineLevel="1">
      <c r="B309" s="145" t="s">
        <v>254</v>
      </c>
      <c r="C309" s="74">
        <v>25399</v>
      </c>
      <c r="D309" s="74" t="s">
        <v>46</v>
      </c>
      <c r="E309" s="69" t="s">
        <v>396</v>
      </c>
      <c r="F309" s="73" t="s">
        <v>2</v>
      </c>
      <c r="G309" s="181">
        <v>1</v>
      </c>
      <c r="H309" s="181">
        <v>3028.06</v>
      </c>
      <c r="I309" s="149">
        <f t="shared" si="28"/>
        <v>3866.8326199999997</v>
      </c>
      <c r="J309" s="149">
        <f t="shared" si="29"/>
        <v>3866.8326199999997</v>
      </c>
    </row>
    <row r="310" spans="1:12" ht="20.100000000000001" customHeight="1" outlineLevel="1">
      <c r="B310" s="145" t="s">
        <v>255</v>
      </c>
      <c r="C310" s="158">
        <v>99855</v>
      </c>
      <c r="D310" s="158" t="s">
        <v>46</v>
      </c>
      <c r="E310" s="69" t="s">
        <v>494</v>
      </c>
      <c r="F310" s="224" t="s">
        <v>1</v>
      </c>
      <c r="G310" s="181">
        <v>9.6</v>
      </c>
      <c r="H310" s="181">
        <v>114.48</v>
      </c>
      <c r="I310" s="149">
        <f t="shared" si="28"/>
        <v>146.19095999999999</v>
      </c>
      <c r="J310" s="149">
        <f t="shared" si="29"/>
        <v>1403.4332159999999</v>
      </c>
    </row>
    <row r="311" spans="1:12" s="144" customFormat="1" ht="20.100000000000001" customHeight="1" outlineLevel="1">
      <c r="A311" s="139"/>
      <c r="B311" s="140" t="s">
        <v>129</v>
      </c>
      <c r="C311" s="75"/>
      <c r="D311" s="75"/>
      <c r="E311" s="225" t="s">
        <v>508</v>
      </c>
      <c r="F311" s="75"/>
      <c r="G311" s="142"/>
      <c r="H311" s="142"/>
      <c r="I311" s="149"/>
      <c r="J311" s="149"/>
      <c r="L311" s="138"/>
    </row>
    <row r="312" spans="1:12" ht="30" customHeight="1" outlineLevel="1">
      <c r="B312" s="145" t="s">
        <v>256</v>
      </c>
      <c r="C312" s="158">
        <v>102363</v>
      </c>
      <c r="D312" s="158" t="s">
        <v>46</v>
      </c>
      <c r="E312" s="69" t="s">
        <v>397</v>
      </c>
      <c r="F312" s="77" t="s">
        <v>5</v>
      </c>
      <c r="G312" s="181">
        <v>201</v>
      </c>
      <c r="H312" s="181">
        <v>188.65</v>
      </c>
      <c r="I312" s="149">
        <f t="shared" si="28"/>
        <v>240.90604999999999</v>
      </c>
      <c r="J312" s="149">
        <f t="shared" si="29"/>
        <v>48422.116049999997</v>
      </c>
    </row>
    <row r="313" spans="1:12" s="144" customFormat="1" ht="20.100000000000001" customHeight="1" outlineLevel="1">
      <c r="A313" s="139"/>
      <c r="B313" s="145" t="s">
        <v>257</v>
      </c>
      <c r="C313" s="74">
        <v>37562</v>
      </c>
      <c r="D313" s="74" t="s">
        <v>46</v>
      </c>
      <c r="E313" s="69" t="s">
        <v>507</v>
      </c>
      <c r="F313" s="73" t="s">
        <v>2</v>
      </c>
      <c r="G313" s="181">
        <v>4</v>
      </c>
      <c r="H313" s="181">
        <v>480.49</v>
      </c>
      <c r="I313" s="149">
        <f t="shared" si="28"/>
        <v>613.58573000000001</v>
      </c>
      <c r="J313" s="149">
        <f t="shared" si="29"/>
        <v>2454.34292</v>
      </c>
      <c r="L313" s="138"/>
    </row>
    <row r="314" spans="1:12" ht="20.100000000000001" customHeight="1" outlineLevel="1">
      <c r="B314" s="41"/>
      <c r="C314" s="42"/>
      <c r="D314" s="42"/>
      <c r="E314" s="42"/>
      <c r="F314" s="42"/>
      <c r="G314" s="43" t="s">
        <v>143</v>
      </c>
      <c r="H314" s="61"/>
      <c r="I314" s="61"/>
      <c r="J314" s="53">
        <f>SUM(J306:J313)</f>
        <v>65161.527525999998</v>
      </c>
    </row>
    <row r="315" spans="1:12" ht="20.100000000000001" customHeight="1">
      <c r="B315" s="191"/>
      <c r="C315" s="191"/>
      <c r="D315" s="191"/>
      <c r="E315" s="191"/>
      <c r="F315" s="192"/>
      <c r="G315" s="193"/>
      <c r="H315" s="194"/>
      <c r="I315" s="194"/>
      <c r="J315" s="194"/>
    </row>
    <row r="316" spans="1:12" ht="20.100000000000001" customHeight="1">
      <c r="B316" s="15">
        <v>20</v>
      </c>
      <c r="C316" s="7"/>
      <c r="D316" s="7"/>
      <c r="E316" s="8" t="s">
        <v>59</v>
      </c>
      <c r="F316" s="8"/>
      <c r="G316" s="30"/>
      <c r="H316" s="60"/>
      <c r="I316" s="60"/>
      <c r="J316" s="52">
        <f>J322</f>
        <v>2516.5415035999995</v>
      </c>
    </row>
    <row r="317" spans="1:12" s="82" customFormat="1" ht="20.100000000000001" customHeight="1" outlineLevel="1">
      <c r="A317" s="139"/>
      <c r="B317" s="75" t="s">
        <v>130</v>
      </c>
      <c r="C317" s="226">
        <v>99806</v>
      </c>
      <c r="D317" s="75" t="s">
        <v>46</v>
      </c>
      <c r="E317" s="227" t="s">
        <v>340</v>
      </c>
      <c r="F317" s="75" t="s">
        <v>5</v>
      </c>
      <c r="G317" s="181">
        <v>296.01</v>
      </c>
      <c r="H317" s="181">
        <v>0.6</v>
      </c>
      <c r="I317" s="149">
        <f>H317*1.277</f>
        <v>0.76619999999999988</v>
      </c>
      <c r="J317" s="149">
        <f>G317*I317</f>
        <v>226.80286199999995</v>
      </c>
      <c r="K317" s="144"/>
      <c r="L317" s="138"/>
    </row>
    <row r="318" spans="1:12" s="82" customFormat="1" ht="20.100000000000001" customHeight="1" outlineLevel="1">
      <c r="A318" s="139"/>
      <c r="B318" s="75" t="s">
        <v>258</v>
      </c>
      <c r="C318" s="145">
        <v>99803</v>
      </c>
      <c r="D318" s="75" t="s">
        <v>46</v>
      </c>
      <c r="E318" s="227" t="s">
        <v>341</v>
      </c>
      <c r="F318" s="75" t="s">
        <v>5</v>
      </c>
      <c r="G318" s="181">
        <v>21.9</v>
      </c>
      <c r="H318" s="181">
        <v>1.46</v>
      </c>
      <c r="I318" s="149">
        <f t="shared" ref="I318:I321" si="30">H318*1.277</f>
        <v>1.8644199999999997</v>
      </c>
      <c r="J318" s="149">
        <f t="shared" ref="J318:J321" si="31">G318*I318</f>
        <v>40.830797999999994</v>
      </c>
      <c r="K318" s="144"/>
      <c r="L318" s="138"/>
    </row>
    <row r="319" spans="1:12" s="82" customFormat="1" ht="20.100000000000001" customHeight="1" outlineLevel="1">
      <c r="A319" s="139"/>
      <c r="B319" s="75" t="s">
        <v>259</v>
      </c>
      <c r="C319" s="145">
        <v>99803</v>
      </c>
      <c r="D319" s="75" t="s">
        <v>46</v>
      </c>
      <c r="E319" s="227" t="s">
        <v>342</v>
      </c>
      <c r="F319" s="75" t="s">
        <v>5</v>
      </c>
      <c r="G319" s="181">
        <v>64.91</v>
      </c>
      <c r="H319" s="181">
        <v>1.46</v>
      </c>
      <c r="I319" s="149">
        <f t="shared" si="30"/>
        <v>1.8644199999999997</v>
      </c>
      <c r="J319" s="149">
        <f t="shared" si="31"/>
        <v>121.01950219999998</v>
      </c>
      <c r="K319" s="144"/>
      <c r="L319" s="138"/>
    </row>
    <row r="320" spans="1:12" ht="20.100000000000001" customHeight="1" outlineLevel="1">
      <c r="B320" s="75" t="s">
        <v>260</v>
      </c>
      <c r="C320" s="203">
        <v>99803</v>
      </c>
      <c r="D320" s="158" t="s">
        <v>46</v>
      </c>
      <c r="E320" s="228" t="s">
        <v>343</v>
      </c>
      <c r="F320" s="229" t="s">
        <v>5</v>
      </c>
      <c r="G320" s="181">
        <v>676.67</v>
      </c>
      <c r="H320" s="181">
        <v>1.46</v>
      </c>
      <c r="I320" s="149">
        <f t="shared" si="30"/>
        <v>1.8644199999999997</v>
      </c>
      <c r="J320" s="149">
        <f t="shared" si="31"/>
        <v>1261.5970813999998</v>
      </c>
    </row>
    <row r="321" spans="1:10" ht="20.100000000000001" customHeight="1" outlineLevel="1">
      <c r="B321" s="75" t="s">
        <v>261</v>
      </c>
      <c r="C321" s="75">
        <v>10848</v>
      </c>
      <c r="D321" s="75" t="s">
        <v>46</v>
      </c>
      <c r="E321" s="230" t="s">
        <v>566</v>
      </c>
      <c r="F321" s="73" t="s">
        <v>2</v>
      </c>
      <c r="G321" s="181">
        <v>1</v>
      </c>
      <c r="H321" s="181">
        <v>678.38</v>
      </c>
      <c r="I321" s="149">
        <f t="shared" si="30"/>
        <v>866.29125999999997</v>
      </c>
      <c r="J321" s="149">
        <f t="shared" si="31"/>
        <v>866.29125999999997</v>
      </c>
    </row>
    <row r="322" spans="1:10" ht="20.100000000000001" customHeight="1" outlineLevel="1">
      <c r="B322" s="41"/>
      <c r="C322" s="42"/>
      <c r="D322" s="42"/>
      <c r="E322" s="42"/>
      <c r="F322" s="42"/>
      <c r="G322" s="43" t="s">
        <v>143</v>
      </c>
      <c r="H322" s="61"/>
      <c r="I322" s="61"/>
      <c r="J322" s="53">
        <f>SUM(J317:J321)</f>
        <v>2516.5415035999995</v>
      </c>
    </row>
    <row r="323" spans="1:10" ht="20.100000000000001" customHeight="1">
      <c r="B323" s="231"/>
      <c r="C323" s="231"/>
      <c r="D323" s="231"/>
      <c r="E323" s="2"/>
      <c r="F323" s="232"/>
      <c r="G323" s="232"/>
      <c r="H323" s="233"/>
      <c r="I323" s="233"/>
      <c r="J323" s="55"/>
    </row>
    <row r="324" spans="1:10" ht="20.100000000000001" customHeight="1">
      <c r="B324" s="44"/>
      <c r="C324" s="45"/>
      <c r="D324" s="45"/>
      <c r="E324" s="234"/>
      <c r="F324" s="234"/>
      <c r="G324" s="46" t="s">
        <v>552</v>
      </c>
      <c r="H324" s="235"/>
      <c r="I324" s="56"/>
      <c r="J324" s="56">
        <f>J14+J28+J36+J51+J77+J87+J104+J109+J114+J127+J140+J151+J192+J216+J222+J238+J246+J293+J304+J316</f>
        <v>575389.89609329985</v>
      </c>
    </row>
    <row r="325" spans="1:10" ht="20.100000000000001" customHeight="1">
      <c r="B325" s="192"/>
      <c r="C325" s="192"/>
      <c r="D325" s="192"/>
      <c r="E325" s="32"/>
      <c r="F325" s="192"/>
      <c r="G325" s="219"/>
      <c r="H325" s="194"/>
      <c r="I325" s="194"/>
      <c r="J325" s="55"/>
    </row>
    <row r="326" spans="1:10" ht="20.100000000000001" customHeight="1" thickBot="1"/>
    <row r="327" spans="1:10" ht="12.75" customHeight="1">
      <c r="B327" s="255" t="s">
        <v>118</v>
      </c>
      <c r="C327" s="256"/>
      <c r="D327" s="256"/>
      <c r="E327" s="256"/>
      <c r="F327" s="256"/>
      <c r="G327" s="257"/>
    </row>
    <row r="328" spans="1:10">
      <c r="B328" s="258"/>
      <c r="C328" s="259"/>
      <c r="D328" s="259"/>
      <c r="E328" s="259"/>
      <c r="F328" s="259"/>
      <c r="G328" s="260"/>
    </row>
    <row r="329" spans="1:10">
      <c r="B329" s="258"/>
      <c r="C329" s="259"/>
      <c r="D329" s="259"/>
      <c r="E329" s="259"/>
      <c r="F329" s="259"/>
      <c r="G329" s="260"/>
    </row>
    <row r="330" spans="1:10">
      <c r="B330" s="258"/>
      <c r="C330" s="259"/>
      <c r="D330" s="259"/>
      <c r="E330" s="259"/>
      <c r="F330" s="259"/>
      <c r="G330" s="260"/>
    </row>
    <row r="331" spans="1:10">
      <c r="B331" s="258"/>
      <c r="C331" s="259"/>
      <c r="D331" s="259"/>
      <c r="E331" s="259"/>
      <c r="F331" s="259"/>
      <c r="G331" s="260"/>
    </row>
    <row r="332" spans="1:10">
      <c r="B332" s="240" t="s">
        <v>69</v>
      </c>
      <c r="C332" s="241"/>
      <c r="D332" s="241"/>
      <c r="E332" s="241"/>
      <c r="F332" s="241"/>
      <c r="G332" s="242"/>
    </row>
    <row r="333" spans="1:10">
      <c r="B333" s="240"/>
      <c r="C333" s="241"/>
      <c r="D333" s="241"/>
      <c r="E333" s="241"/>
      <c r="F333" s="241"/>
      <c r="G333" s="242"/>
    </row>
    <row r="334" spans="1:10" s="237" customFormat="1">
      <c r="A334" s="148"/>
      <c r="B334" s="240" t="s">
        <v>70</v>
      </c>
      <c r="C334" s="241"/>
      <c r="D334" s="241"/>
      <c r="E334" s="241"/>
      <c r="F334" s="241"/>
      <c r="G334" s="242"/>
      <c r="H334" s="173"/>
      <c r="I334" s="173"/>
      <c r="J334" s="173"/>
    </row>
    <row r="335" spans="1:10" s="237" customFormat="1" ht="13.5" thickBot="1">
      <c r="A335" s="148"/>
      <c r="B335" s="243"/>
      <c r="C335" s="244"/>
      <c r="D335" s="244"/>
      <c r="E335" s="244"/>
      <c r="F335" s="244"/>
      <c r="G335" s="245"/>
      <c r="H335" s="173"/>
      <c r="I335" s="173"/>
      <c r="J335" s="173"/>
    </row>
  </sheetData>
  <autoFilter ref="D1:D335" xr:uid="{D112F37F-341E-431D-A0A5-DF21D798923A}"/>
  <dataConsolidate/>
  <mergeCells count="4">
    <mergeCell ref="B334:G335"/>
    <mergeCell ref="B1:J3"/>
    <mergeCell ref="B327:G331"/>
    <mergeCell ref="B332:G333"/>
  </mergeCells>
  <conditionalFormatting sqref="G12 H314:I314 H322:I322 H236:I236 H75:I75 G26:I26 H190:I190 G215 H302 H34 H49:I49 H244 H214:I215 H220:I220">
    <cfRule type="cellIs" dxfId="22" priority="351" stopIfTrue="1" operator="equal">
      <formula>0</formula>
    </cfRule>
  </conditionalFormatting>
  <conditionalFormatting sqref="I244">
    <cfRule type="cellIs" dxfId="21" priority="350" stopIfTrue="1" operator="equal">
      <formula>0</formula>
    </cfRule>
  </conditionalFormatting>
  <conditionalFormatting sqref="I302">
    <cfRule type="cellIs" dxfId="20" priority="349" stopIfTrue="1" operator="equal">
      <formula>0</formula>
    </cfRule>
  </conditionalFormatting>
  <conditionalFormatting sqref="G34">
    <cfRule type="cellIs" dxfId="19" priority="346" stopIfTrue="1" operator="equal">
      <formula>0</formula>
    </cfRule>
  </conditionalFormatting>
  <conditionalFormatting sqref="G102">
    <cfRule type="cellIs" dxfId="18" priority="342" stopIfTrue="1" operator="equal">
      <formula>0</formula>
    </cfRule>
  </conditionalFormatting>
  <conditionalFormatting sqref="G149">
    <cfRule type="cellIs" dxfId="17" priority="337" stopIfTrue="1" operator="equal">
      <formula>0</formula>
    </cfRule>
  </conditionalFormatting>
  <conditionalFormatting sqref="G49">
    <cfRule type="cellIs" dxfId="16" priority="345" stopIfTrue="1" operator="equal">
      <formula>0</formula>
    </cfRule>
  </conditionalFormatting>
  <conditionalFormatting sqref="G75">
    <cfRule type="cellIs" dxfId="15" priority="344" stopIfTrue="1" operator="equal">
      <formula>0</formula>
    </cfRule>
  </conditionalFormatting>
  <conditionalFormatting sqref="G85">
    <cfRule type="cellIs" dxfId="14" priority="343" stopIfTrue="1" operator="equal">
      <formula>0</formula>
    </cfRule>
  </conditionalFormatting>
  <conditionalFormatting sqref="G107">
    <cfRule type="cellIs" dxfId="13" priority="341" stopIfTrue="1" operator="equal">
      <formula>0</formula>
    </cfRule>
  </conditionalFormatting>
  <conditionalFormatting sqref="G112">
    <cfRule type="cellIs" dxfId="12" priority="340" stopIfTrue="1" operator="equal">
      <formula>0</formula>
    </cfRule>
  </conditionalFormatting>
  <conditionalFormatting sqref="G125">
    <cfRule type="cellIs" dxfId="11" priority="339" stopIfTrue="1" operator="equal">
      <formula>0</formula>
    </cfRule>
  </conditionalFormatting>
  <conditionalFormatting sqref="G138">
    <cfRule type="cellIs" dxfId="10" priority="338" stopIfTrue="1" operator="equal">
      <formula>0</formula>
    </cfRule>
  </conditionalFormatting>
  <conditionalFormatting sqref="G190">
    <cfRule type="cellIs" dxfId="9" priority="336" stopIfTrue="1" operator="equal">
      <formula>0</formula>
    </cfRule>
  </conditionalFormatting>
  <conditionalFormatting sqref="G214">
    <cfRule type="cellIs" dxfId="8" priority="335" stopIfTrue="1" operator="equal">
      <formula>0</formula>
    </cfRule>
  </conditionalFormatting>
  <conditionalFormatting sqref="G220">
    <cfRule type="cellIs" dxfId="7" priority="334" stopIfTrue="1" operator="equal">
      <formula>0</formula>
    </cfRule>
  </conditionalFormatting>
  <conditionalFormatting sqref="G236">
    <cfRule type="cellIs" dxfId="6" priority="333" stopIfTrue="1" operator="equal">
      <formula>0</formula>
    </cfRule>
  </conditionalFormatting>
  <conditionalFormatting sqref="G244">
    <cfRule type="cellIs" dxfId="5" priority="332" stopIfTrue="1" operator="equal">
      <formula>0</formula>
    </cfRule>
  </conditionalFormatting>
  <conditionalFormatting sqref="G291">
    <cfRule type="cellIs" dxfId="4" priority="331" stopIfTrue="1" operator="equal">
      <formula>0</formula>
    </cfRule>
  </conditionalFormatting>
  <conditionalFormatting sqref="G302">
    <cfRule type="cellIs" dxfId="3" priority="330" stopIfTrue="1" operator="equal">
      <formula>0</formula>
    </cfRule>
  </conditionalFormatting>
  <conditionalFormatting sqref="G314">
    <cfRule type="cellIs" dxfId="2" priority="329" stopIfTrue="1" operator="equal">
      <formula>0</formula>
    </cfRule>
  </conditionalFormatting>
  <conditionalFormatting sqref="G322">
    <cfRule type="cellIs" dxfId="1" priority="328" stopIfTrue="1" operator="equal">
      <formula>0</formula>
    </cfRule>
  </conditionalFormatting>
  <conditionalFormatting sqref="H12:I12">
    <cfRule type="cellIs" dxfId="0" priority="1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6" fitToHeight="0" orientation="portrait" r:id="rId1"/>
  <headerFooter alignWithMargins="0">
    <oddFooter>&amp;C&amp;F&amp;R&amp;P/&amp;N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zoomScale="80" zoomScaleNormal="80" workbookViewId="0">
      <selection activeCell="H29" sqref="H29"/>
    </sheetView>
  </sheetViews>
  <sheetFormatPr defaultRowHeight="12.75"/>
  <cols>
    <col min="2" max="2" width="80.5078125" customWidth="1"/>
    <col min="3" max="10" width="16.71875" customWidth="1"/>
  </cols>
  <sheetData>
    <row r="1" spans="1:10">
      <c r="A1" s="265" t="s">
        <v>7</v>
      </c>
      <c r="B1" s="266"/>
      <c r="C1" s="266"/>
      <c r="D1" s="266"/>
      <c r="E1" s="266"/>
      <c r="F1" s="266"/>
      <c r="G1" s="266"/>
      <c r="H1" s="266"/>
      <c r="I1" s="266"/>
      <c r="J1" s="267"/>
    </row>
    <row r="2" spans="1:10" ht="13.5" thickBot="1">
      <c r="A2" s="268"/>
      <c r="B2" s="269"/>
      <c r="C2" s="269"/>
      <c r="D2" s="269"/>
      <c r="E2" s="269"/>
      <c r="F2" s="269"/>
      <c r="G2" s="269"/>
      <c r="H2" s="269"/>
      <c r="I2" s="269"/>
      <c r="J2" s="270"/>
    </row>
    <row r="3" spans="1:10" ht="13.5" thickBot="1">
      <c r="A3" s="82"/>
      <c r="B3" s="82"/>
      <c r="C3" s="83"/>
      <c r="D3" s="84"/>
      <c r="E3" s="85"/>
      <c r="F3" s="82"/>
      <c r="G3" s="82"/>
      <c r="H3" s="82"/>
    </row>
    <row r="4" spans="1:10">
      <c r="A4" s="86" t="s">
        <v>557</v>
      </c>
      <c r="B4" s="87"/>
      <c r="C4" s="88"/>
      <c r="D4" s="89"/>
      <c r="E4" s="90"/>
      <c r="F4" s="91"/>
      <c r="G4" s="91"/>
      <c r="H4" s="89"/>
      <c r="I4" s="162"/>
      <c r="J4" s="163"/>
    </row>
    <row r="5" spans="1:10">
      <c r="A5" s="92" t="s">
        <v>270</v>
      </c>
      <c r="B5" s="93"/>
      <c r="C5" s="94"/>
      <c r="D5" s="95"/>
      <c r="E5" s="96"/>
      <c r="F5" s="97"/>
      <c r="G5" s="98"/>
      <c r="H5" s="95"/>
      <c r="I5" s="17"/>
      <c r="J5" s="16"/>
    </row>
    <row r="6" spans="1:10" ht="13.5" thickBot="1">
      <c r="A6" s="99" t="s">
        <v>271</v>
      </c>
      <c r="B6" s="100"/>
      <c r="C6" s="101"/>
      <c r="D6" s="102"/>
      <c r="E6" s="103"/>
      <c r="F6" s="104"/>
      <c r="G6" s="104"/>
      <c r="H6" s="102"/>
      <c r="I6" s="18"/>
      <c r="J6" s="19"/>
    </row>
    <row r="7" spans="1:10">
      <c r="A7" s="93"/>
      <c r="B7" s="93"/>
      <c r="C7" s="94"/>
      <c r="D7" s="95"/>
      <c r="E7" s="96"/>
      <c r="F7" s="98"/>
      <c r="G7" s="98"/>
      <c r="H7" s="95"/>
    </row>
    <row r="8" spans="1:10">
      <c r="A8" s="263" t="s">
        <v>272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0" ht="13.5" thickBot="1">
      <c r="A9" s="105"/>
      <c r="B9" s="105"/>
      <c r="C9" s="105"/>
      <c r="D9" s="105"/>
      <c r="E9" s="105"/>
      <c r="F9" s="105"/>
      <c r="G9" s="105"/>
      <c r="H9" s="105"/>
    </row>
    <row r="10" spans="1:10">
      <c r="A10" s="106" t="s">
        <v>0</v>
      </c>
      <c r="B10" s="107" t="s">
        <v>36</v>
      </c>
      <c r="C10" s="108" t="s">
        <v>38</v>
      </c>
      <c r="D10" s="107" t="s">
        <v>273</v>
      </c>
      <c r="E10" s="107">
        <v>1</v>
      </c>
      <c r="F10" s="107">
        <v>2</v>
      </c>
      <c r="G10" s="107">
        <v>3</v>
      </c>
      <c r="H10" s="107">
        <v>4</v>
      </c>
      <c r="I10" s="107">
        <v>5</v>
      </c>
      <c r="J10" s="109">
        <v>6</v>
      </c>
    </row>
    <row r="11" spans="1:10">
      <c r="A11" s="110"/>
      <c r="B11" s="111"/>
      <c r="C11" s="112"/>
      <c r="D11" s="113"/>
      <c r="E11" s="113"/>
      <c r="F11" s="113"/>
      <c r="G11" s="113"/>
      <c r="H11" s="113"/>
      <c r="I11" s="113"/>
      <c r="J11" s="114"/>
    </row>
    <row r="12" spans="1:10">
      <c r="A12" s="115">
        <v>1</v>
      </c>
      <c r="B12" s="116" t="s">
        <v>263</v>
      </c>
      <c r="C12" s="117">
        <f>'QCOB VEST - 110V_SAPATAS'!J14</f>
        <v>3448.3199999999997</v>
      </c>
      <c r="D12" s="118">
        <f>C12/$C$53</f>
        <v>5.993014580078909E-3</v>
      </c>
      <c r="E12" s="119">
        <v>1</v>
      </c>
      <c r="F12" s="118"/>
      <c r="G12" s="113"/>
      <c r="H12" s="113"/>
      <c r="I12" s="113"/>
      <c r="J12" s="114"/>
    </row>
    <row r="13" spans="1:10">
      <c r="A13" s="115"/>
      <c r="B13" s="113"/>
      <c r="C13" s="117"/>
      <c r="D13" s="118"/>
      <c r="E13" s="120">
        <f>C12*E12</f>
        <v>3448.3199999999997</v>
      </c>
      <c r="F13" s="120"/>
      <c r="G13" s="113"/>
      <c r="H13" s="113"/>
      <c r="I13" s="113"/>
      <c r="J13" s="114"/>
    </row>
    <row r="14" spans="1:10">
      <c r="A14" s="115">
        <v>2</v>
      </c>
      <c r="B14" s="113" t="s">
        <v>274</v>
      </c>
      <c r="C14" s="117">
        <f>'QCOB VEST - 110V_SAPATAS'!J28</f>
        <v>0</v>
      </c>
      <c r="D14" s="118">
        <f>C14/$C$53</f>
        <v>0</v>
      </c>
      <c r="E14" s="119">
        <v>0.81</v>
      </c>
      <c r="F14" s="121"/>
      <c r="G14" s="118"/>
      <c r="H14" s="118"/>
      <c r="I14" s="118">
        <v>0.19</v>
      </c>
      <c r="J14" s="114"/>
    </row>
    <row r="15" spans="1:10">
      <c r="A15" s="115"/>
      <c r="B15" s="113"/>
      <c r="C15" s="117"/>
      <c r="D15" s="118"/>
      <c r="E15" s="120">
        <f>$C14*E14</f>
        <v>0</v>
      </c>
      <c r="F15" s="120"/>
      <c r="G15" s="120"/>
      <c r="H15" s="120"/>
      <c r="I15" s="120">
        <f>I14*C14</f>
        <v>0</v>
      </c>
      <c r="J15" s="114"/>
    </row>
    <row r="16" spans="1:10">
      <c r="A16" s="115">
        <v>3</v>
      </c>
      <c r="B16" s="113" t="s">
        <v>67</v>
      </c>
      <c r="C16" s="117">
        <f>'QCOB VEST - 110V_SAPATAS'!J36</f>
        <v>0</v>
      </c>
      <c r="D16" s="118">
        <f>C16/$C$53</f>
        <v>0</v>
      </c>
      <c r="E16" s="119">
        <v>0.1</v>
      </c>
      <c r="F16" s="119">
        <v>0.9</v>
      </c>
      <c r="G16" s="121"/>
      <c r="H16" s="121"/>
      <c r="I16" s="121"/>
      <c r="J16" s="114"/>
    </row>
    <row r="17" spans="1:10">
      <c r="A17" s="115"/>
      <c r="B17" s="113"/>
      <c r="C17" s="117"/>
      <c r="D17" s="118"/>
      <c r="E17" s="120">
        <f>C16*E16</f>
        <v>0</v>
      </c>
      <c r="F17" s="120">
        <f>C16*F16</f>
        <v>0</v>
      </c>
      <c r="G17" s="120"/>
      <c r="H17" s="120"/>
      <c r="I17" s="120"/>
      <c r="J17" s="114"/>
    </row>
    <row r="18" spans="1:10">
      <c r="A18" s="115">
        <v>4</v>
      </c>
      <c r="B18" s="113" t="s">
        <v>39</v>
      </c>
      <c r="C18" s="117">
        <f>'QCOB VEST - 110V_SAPATAS'!J51</f>
        <v>69108.233941999992</v>
      </c>
      <c r="D18" s="118">
        <f>C18/$C$53</f>
        <v>0.12010679218225401</v>
      </c>
      <c r="E18" s="113"/>
      <c r="F18" s="119">
        <v>0.35</v>
      </c>
      <c r="G18" s="119">
        <v>0.35</v>
      </c>
      <c r="H18" s="124">
        <v>0.3</v>
      </c>
      <c r="I18" s="124"/>
      <c r="J18" s="122"/>
    </row>
    <row r="19" spans="1:10">
      <c r="A19" s="115"/>
      <c r="B19" s="113"/>
      <c r="C19" s="117"/>
      <c r="D19" s="118"/>
      <c r="E19" s="113"/>
      <c r="F19" s="120">
        <f>C18*F18</f>
        <v>24187.881879699995</v>
      </c>
      <c r="G19" s="120">
        <f>C18*G18</f>
        <v>24187.881879699995</v>
      </c>
      <c r="H19" s="120">
        <f>H18*C18</f>
        <v>20732.470182599998</v>
      </c>
      <c r="I19" s="120">
        <f>E18*I18</f>
        <v>0</v>
      </c>
      <c r="J19" s="123"/>
    </row>
    <row r="20" spans="1:10" s="71" customFormat="1">
      <c r="A20" s="115">
        <v>5</v>
      </c>
      <c r="B20" s="113" t="s">
        <v>52</v>
      </c>
      <c r="C20" s="117">
        <f>'QCOB VEST - 110V_SAPATAS'!J77</f>
        <v>42353.466238399997</v>
      </c>
      <c r="D20" s="118">
        <f>C20/$C$53</f>
        <v>7.3608290612127356E-2</v>
      </c>
      <c r="E20" s="113"/>
      <c r="F20" s="120"/>
      <c r="G20" s="124"/>
      <c r="H20" s="119">
        <v>0.5</v>
      </c>
      <c r="I20" s="119">
        <v>0.5</v>
      </c>
      <c r="J20" s="123"/>
    </row>
    <row r="21" spans="1:10" s="71" customFormat="1">
      <c r="A21" s="115"/>
      <c r="B21" s="113"/>
      <c r="C21" s="117"/>
      <c r="D21" s="118"/>
      <c r="E21" s="113"/>
      <c r="F21" s="120"/>
      <c r="G21" s="120">
        <f>G20*C20</f>
        <v>0</v>
      </c>
      <c r="H21" s="120">
        <f>H20*C20</f>
        <v>21176.733119199998</v>
      </c>
      <c r="I21" s="120">
        <f>I20*C20</f>
        <v>21176.733119199998</v>
      </c>
      <c r="J21" s="123"/>
    </row>
    <row r="22" spans="1:10" s="71" customFormat="1">
      <c r="A22" s="115">
        <v>6</v>
      </c>
      <c r="B22" s="113" t="s">
        <v>4</v>
      </c>
      <c r="C22" s="117">
        <f>'QCOB VEST - 110V_SAPATAS'!J87</f>
        <v>19075.002590399996</v>
      </c>
      <c r="D22" s="118">
        <f>C22/$C$53</f>
        <v>3.3151438566986283E-2</v>
      </c>
      <c r="E22" s="113"/>
      <c r="F22" s="120"/>
      <c r="G22" s="124"/>
      <c r="H22" s="119">
        <v>0.5</v>
      </c>
      <c r="I22" s="119">
        <v>0.5</v>
      </c>
      <c r="J22" s="123"/>
    </row>
    <row r="23" spans="1:10" s="71" customFormat="1">
      <c r="A23" s="115"/>
      <c r="B23" s="113"/>
      <c r="C23" s="117"/>
      <c r="D23" s="118"/>
      <c r="E23" s="113"/>
      <c r="F23" s="120"/>
      <c r="G23" s="120"/>
      <c r="H23" s="120">
        <f>H22*C22</f>
        <v>9537.5012951999979</v>
      </c>
      <c r="I23" s="120">
        <f>I22*C22</f>
        <v>9537.5012951999979</v>
      </c>
      <c r="J23" s="123"/>
    </row>
    <row r="24" spans="1:10">
      <c r="A24" s="115">
        <v>7</v>
      </c>
      <c r="B24" s="113" t="s">
        <v>53</v>
      </c>
      <c r="C24" s="117">
        <f>'QCOB VEST - 110V_SAPATAS'!J104</f>
        <v>0</v>
      </c>
      <c r="D24" s="118">
        <f>C24/$C$53</f>
        <v>0</v>
      </c>
      <c r="E24" s="113"/>
      <c r="F24" s="124"/>
      <c r="G24" s="119">
        <v>0.9</v>
      </c>
      <c r="H24" s="119">
        <v>0.1</v>
      </c>
      <c r="I24" s="119"/>
      <c r="J24" s="122"/>
    </row>
    <row r="25" spans="1:10">
      <c r="A25" s="115"/>
      <c r="B25" s="113"/>
      <c r="C25" s="117"/>
      <c r="D25" s="118"/>
      <c r="E25" s="113"/>
      <c r="F25" s="120">
        <f>C24*F24</f>
        <v>0</v>
      </c>
      <c r="G25" s="120">
        <f>C24*G24</f>
        <v>0</v>
      </c>
      <c r="H25" s="120">
        <f>C24*H24</f>
        <v>0</v>
      </c>
      <c r="I25" s="120">
        <f>I24*C24</f>
        <v>0</v>
      </c>
      <c r="J25" s="123"/>
    </row>
    <row r="26" spans="1:10">
      <c r="A26" s="115">
        <v>8</v>
      </c>
      <c r="B26" s="113" t="s">
        <v>275</v>
      </c>
      <c r="C26" s="117">
        <f>'QCOB VEST - 110V_SAPATAS'!J109</f>
        <v>1823.2670148999996</v>
      </c>
      <c r="D26" s="118">
        <f>C26/$C$53</f>
        <v>3.1687505230583728E-3</v>
      </c>
      <c r="E26" s="124"/>
      <c r="F26" s="124">
        <v>1</v>
      </c>
      <c r="G26" s="124"/>
      <c r="H26" s="124"/>
      <c r="I26" s="124"/>
      <c r="J26" s="122"/>
    </row>
    <row r="27" spans="1:10">
      <c r="A27" s="115"/>
      <c r="B27" s="113"/>
      <c r="C27" s="117"/>
      <c r="D27" s="118"/>
      <c r="E27" s="120"/>
      <c r="F27" s="120">
        <f>F26*C26</f>
        <v>1823.2670148999996</v>
      </c>
      <c r="G27" s="124"/>
      <c r="H27" s="124"/>
      <c r="I27" s="124"/>
      <c r="J27" s="122"/>
    </row>
    <row r="28" spans="1:10" s="71" customFormat="1">
      <c r="A28" s="115">
        <v>9</v>
      </c>
      <c r="B28" s="113" t="s">
        <v>54</v>
      </c>
      <c r="C28" s="117">
        <f>'QCOB VEST - 110V_SAPATAS'!J114</f>
        <v>37941.390629799993</v>
      </c>
      <c r="D28" s="118">
        <f>C28/$C$53</f>
        <v>6.5940315061496807E-2</v>
      </c>
      <c r="E28" s="120"/>
      <c r="F28" s="124"/>
      <c r="G28" s="124"/>
      <c r="H28" s="119">
        <v>0.5</v>
      </c>
      <c r="I28" s="119">
        <v>0.5</v>
      </c>
      <c r="J28" s="122"/>
    </row>
    <row r="29" spans="1:10" s="71" customFormat="1">
      <c r="A29" s="115"/>
      <c r="B29" s="113"/>
      <c r="C29" s="117"/>
      <c r="D29" s="118"/>
      <c r="E29" s="120"/>
      <c r="F29" s="124"/>
      <c r="G29" s="120">
        <f>G28*C28</f>
        <v>0</v>
      </c>
      <c r="H29" s="120">
        <f>H28*C28</f>
        <v>18970.695314899996</v>
      </c>
      <c r="I29" s="120">
        <f>I28*C28</f>
        <v>18970.695314899996</v>
      </c>
      <c r="J29" s="122"/>
    </row>
    <row r="30" spans="1:10" s="71" customFormat="1">
      <c r="A30" s="115">
        <v>10</v>
      </c>
      <c r="B30" s="113" t="s">
        <v>55</v>
      </c>
      <c r="C30" s="117">
        <f>'QCOB VEST - 110V_SAPATAS'!J127</f>
        <v>138529.21744319997</v>
      </c>
      <c r="D30" s="118">
        <f>C30/$C$53</f>
        <v>0.24075712808092609</v>
      </c>
      <c r="E30" s="120"/>
      <c r="F30" s="124"/>
      <c r="G30" s="124"/>
      <c r="H30" s="119">
        <v>0.5</v>
      </c>
      <c r="I30" s="124">
        <v>0.5</v>
      </c>
      <c r="J30" s="122"/>
    </row>
    <row r="31" spans="1:10" s="71" customFormat="1">
      <c r="A31" s="115"/>
      <c r="B31" s="113"/>
      <c r="C31" s="117"/>
      <c r="D31" s="118"/>
      <c r="E31" s="120"/>
      <c r="F31" s="124"/>
      <c r="G31" s="120">
        <f>G30*C30</f>
        <v>0</v>
      </c>
      <c r="H31" s="120">
        <f>H30*C30</f>
        <v>69264.608721599987</v>
      </c>
      <c r="I31" s="120">
        <f>I30*C30</f>
        <v>69264.608721599987</v>
      </c>
      <c r="J31" s="122"/>
    </row>
    <row r="32" spans="1:10">
      <c r="A32" s="115">
        <v>11</v>
      </c>
      <c r="B32" s="113" t="s">
        <v>6</v>
      </c>
      <c r="C32" s="117">
        <f>'QCOB VEST - 110V_SAPATAS'!J140</f>
        <v>114882.16357999999</v>
      </c>
      <c r="D32" s="118">
        <f>C32/$C$53</f>
        <v>0.19965968394057113</v>
      </c>
      <c r="E32" s="113"/>
      <c r="F32" s="113"/>
      <c r="G32" s="113"/>
      <c r="H32" s="119">
        <v>0.4</v>
      </c>
      <c r="I32" s="119">
        <v>0.4</v>
      </c>
      <c r="J32" s="125">
        <v>0.2</v>
      </c>
    </row>
    <row r="33" spans="1:10" s="71" customFormat="1">
      <c r="A33" s="115"/>
      <c r="B33" s="113"/>
      <c r="C33" s="117"/>
      <c r="D33" s="118"/>
      <c r="E33" s="113"/>
      <c r="F33" s="113"/>
      <c r="G33" s="113"/>
      <c r="H33" s="164">
        <f>H32*C32</f>
        <v>45952.865431999999</v>
      </c>
      <c r="I33" s="164">
        <f>I32*C32</f>
        <v>45952.865431999999</v>
      </c>
      <c r="J33" s="165">
        <f>J32*C32</f>
        <v>22976.432715999999</v>
      </c>
    </row>
    <row r="34" spans="1:10" s="71" customFormat="1">
      <c r="A34" s="115">
        <v>12</v>
      </c>
      <c r="B34" s="113" t="s">
        <v>63</v>
      </c>
      <c r="C34" s="117">
        <f>'QCOB VEST - 110V_SAPATAS'!J151</f>
        <v>6203.7170799999985</v>
      </c>
      <c r="D34" s="118">
        <f>C34/$C$53</f>
        <v>1.0781762397667429E-2</v>
      </c>
      <c r="E34" s="113"/>
      <c r="F34" s="113"/>
      <c r="G34" s="113"/>
      <c r="H34" s="119">
        <v>0.5</v>
      </c>
      <c r="I34" s="119">
        <v>0.5</v>
      </c>
      <c r="J34" s="126"/>
    </row>
    <row r="35" spans="1:10" s="71" customFormat="1">
      <c r="A35" s="115"/>
      <c r="B35" s="113"/>
      <c r="C35" s="117"/>
      <c r="D35" s="118"/>
      <c r="E35" s="113"/>
      <c r="F35" s="113"/>
      <c r="G35" s="113"/>
      <c r="H35" s="164">
        <f>H34*C34</f>
        <v>3101.8585399999993</v>
      </c>
      <c r="I35" s="164">
        <f>I34*C34</f>
        <v>3101.8585399999993</v>
      </c>
      <c r="J35" s="126"/>
    </row>
    <row r="36" spans="1:10" s="71" customFormat="1">
      <c r="A36" s="115">
        <v>13</v>
      </c>
      <c r="B36" s="113" t="s">
        <v>57</v>
      </c>
      <c r="C36" s="117">
        <f>'QCOB VEST - 110V_SAPATAS'!J192</f>
        <v>14216.936774999998</v>
      </c>
      <c r="D36" s="118">
        <f>C36/$C$53</f>
        <v>2.4708353452299967E-2</v>
      </c>
      <c r="E36" s="113"/>
      <c r="F36" s="113"/>
      <c r="G36" s="113"/>
      <c r="H36" s="119">
        <v>0.5</v>
      </c>
      <c r="I36" s="119">
        <v>0.5</v>
      </c>
      <c r="J36" s="126"/>
    </row>
    <row r="37" spans="1:10" s="71" customFormat="1">
      <c r="A37" s="115"/>
      <c r="B37" s="113"/>
      <c r="C37" s="117"/>
      <c r="D37" s="118"/>
      <c r="E37" s="113"/>
      <c r="F37" s="113"/>
      <c r="G37" s="113"/>
      <c r="H37" s="164">
        <f>H36*C36</f>
        <v>7108.4683874999992</v>
      </c>
      <c r="I37" s="164">
        <f>I36*C36</f>
        <v>7108.4683874999992</v>
      </c>
      <c r="J37" s="126"/>
    </row>
    <row r="38" spans="1:10" s="71" customFormat="1">
      <c r="A38" s="115">
        <v>14</v>
      </c>
      <c r="B38" s="113" t="s">
        <v>120</v>
      </c>
      <c r="C38" s="117">
        <f>'QCOB VEST - 110V_SAPATAS'!J216</f>
        <v>6383.6310559999993</v>
      </c>
      <c r="D38" s="118">
        <f>C38/$C$53</f>
        <v>1.1094444248924844E-2</v>
      </c>
      <c r="E38" s="113"/>
      <c r="F38" s="113"/>
      <c r="G38" s="17"/>
      <c r="H38" s="124"/>
      <c r="I38" s="119">
        <v>1</v>
      </c>
      <c r="J38" s="126"/>
    </row>
    <row r="39" spans="1:10" s="71" customFormat="1">
      <c r="A39" s="115"/>
      <c r="B39" s="113"/>
      <c r="C39" s="117"/>
      <c r="D39" s="118"/>
      <c r="E39" s="113"/>
      <c r="F39" s="113"/>
      <c r="G39" s="164"/>
      <c r="H39" s="164">
        <f>H38*C38</f>
        <v>0</v>
      </c>
      <c r="I39" s="164">
        <f>I38*C38</f>
        <v>6383.6310559999993</v>
      </c>
      <c r="J39" s="126"/>
    </row>
    <row r="40" spans="1:10" s="71" customFormat="1">
      <c r="A40" s="115">
        <v>15</v>
      </c>
      <c r="B40" s="113" t="s">
        <v>3</v>
      </c>
      <c r="C40" s="117">
        <f>'QCOB VEST - 110V_SAPATAS'!J222</f>
        <v>10242.76592</v>
      </c>
      <c r="D40" s="118">
        <f>C40/$C$53</f>
        <v>1.7801435336307351E-2</v>
      </c>
      <c r="E40" s="113"/>
      <c r="F40" s="113"/>
      <c r="G40" s="124"/>
      <c r="H40" s="119">
        <v>0.2</v>
      </c>
      <c r="I40" s="119">
        <v>0.8</v>
      </c>
      <c r="J40" s="126"/>
    </row>
    <row r="41" spans="1:10" s="71" customFormat="1">
      <c r="A41" s="115"/>
      <c r="B41" s="113"/>
      <c r="C41" s="117"/>
      <c r="D41" s="118"/>
      <c r="E41" s="113"/>
      <c r="F41" s="113"/>
      <c r="G41" s="113"/>
      <c r="H41" s="164">
        <f>H40*C40</f>
        <v>2048.5531839999999</v>
      </c>
      <c r="I41" s="164">
        <f>I40*C40</f>
        <v>8194.2127359999995</v>
      </c>
      <c r="J41" s="126"/>
    </row>
    <row r="42" spans="1:10" s="71" customFormat="1">
      <c r="A42" s="115">
        <v>16</v>
      </c>
      <c r="B42" s="113" t="s">
        <v>68</v>
      </c>
      <c r="C42" s="117">
        <f>'QCOB VEST - 110V_SAPATAS'!J238</f>
        <v>841.84947999999986</v>
      </c>
      <c r="D42" s="118">
        <f>C42/$C$53</f>
        <v>1.4630939726799855E-3</v>
      </c>
      <c r="E42" s="113"/>
      <c r="F42" s="113"/>
      <c r="G42" s="113"/>
      <c r="H42" s="119">
        <v>0.5</v>
      </c>
      <c r="I42" s="119">
        <v>0.5</v>
      </c>
      <c r="J42" s="126"/>
    </row>
    <row r="43" spans="1:10">
      <c r="A43" s="115"/>
      <c r="B43" s="113"/>
      <c r="C43" s="117"/>
      <c r="D43" s="118"/>
      <c r="E43" s="113"/>
      <c r="F43" s="120"/>
      <c r="G43" s="120"/>
      <c r="H43" s="120">
        <f>H42*C42</f>
        <v>420.92473999999993</v>
      </c>
      <c r="I43" s="120">
        <f>I42*C42</f>
        <v>420.92473999999993</v>
      </c>
      <c r="J43" s="123">
        <f>J32*E32</f>
        <v>0</v>
      </c>
    </row>
    <row r="44" spans="1:10">
      <c r="A44" s="115">
        <v>17</v>
      </c>
      <c r="B44" s="113" t="s">
        <v>276</v>
      </c>
      <c r="C44" s="117">
        <f>'QCOB VEST - 110V_SAPATAS'!J246</f>
        <v>24533.851700000003</v>
      </c>
      <c r="D44" s="118">
        <f>C44/$C$53</f>
        <v>4.2638656198842842E-2</v>
      </c>
      <c r="E44" s="113"/>
      <c r="F44" s="124"/>
      <c r="G44" s="124"/>
      <c r="H44" s="119">
        <v>0.5</v>
      </c>
      <c r="I44" s="119">
        <v>0.5</v>
      </c>
      <c r="J44" s="126"/>
    </row>
    <row r="45" spans="1:10">
      <c r="A45" s="115"/>
      <c r="B45" s="113"/>
      <c r="C45" s="117"/>
      <c r="D45" s="118"/>
      <c r="E45" s="113"/>
      <c r="F45" s="120"/>
      <c r="G45" s="120"/>
      <c r="H45" s="120">
        <f>$C44*H44</f>
        <v>12266.925850000001</v>
      </c>
      <c r="I45" s="120">
        <f>$C44*I44</f>
        <v>12266.925850000001</v>
      </c>
      <c r="J45" s="123">
        <f>$C44*J44</f>
        <v>0</v>
      </c>
    </row>
    <row r="46" spans="1:10">
      <c r="A46" s="115">
        <v>18</v>
      </c>
      <c r="B46" s="113" t="s">
        <v>58</v>
      </c>
      <c r="C46" s="117">
        <f>'QCOB VEST - 110V_SAPATAS'!J293</f>
        <v>18128.013613999996</v>
      </c>
      <c r="D46" s="118">
        <f>C46/$C$53</f>
        <v>3.1505617198105434E-2</v>
      </c>
      <c r="E46" s="124"/>
      <c r="F46" s="124"/>
      <c r="G46" s="124"/>
      <c r="H46" s="124">
        <v>1</v>
      </c>
      <c r="I46" s="124"/>
      <c r="J46" s="123"/>
    </row>
    <row r="47" spans="1:10" s="71" customFormat="1">
      <c r="A47" s="115"/>
      <c r="B47" s="113"/>
      <c r="C47" s="117"/>
      <c r="D47" s="118"/>
      <c r="E47" s="164"/>
      <c r="F47" s="164"/>
      <c r="G47" s="164"/>
      <c r="H47" s="164">
        <f>H46*C46</f>
        <v>18128.013613999996</v>
      </c>
      <c r="I47" s="120"/>
      <c r="J47" s="123"/>
    </row>
    <row r="48" spans="1:10" s="71" customFormat="1">
      <c r="A48" s="115">
        <v>19</v>
      </c>
      <c r="B48" s="113" t="s">
        <v>64</v>
      </c>
      <c r="C48" s="117">
        <f>'QCOB VEST - 110V_SAPATAS'!J304</f>
        <v>65161.527525999998</v>
      </c>
      <c r="D48" s="118">
        <f>C48/$C$53</f>
        <v>0.11324760594246798</v>
      </c>
      <c r="E48" s="113"/>
      <c r="F48" s="124"/>
      <c r="G48" s="124"/>
      <c r="H48" s="124"/>
      <c r="I48" s="119">
        <v>0.3</v>
      </c>
      <c r="J48" s="125">
        <v>0.7</v>
      </c>
    </row>
    <row r="49" spans="1:10">
      <c r="A49" s="115"/>
      <c r="B49" s="113"/>
      <c r="C49" s="117"/>
      <c r="D49" s="118"/>
      <c r="E49" s="113"/>
      <c r="F49" s="120"/>
      <c r="G49" s="164"/>
      <c r="H49" s="120"/>
      <c r="I49" s="120">
        <f>I48*C48</f>
        <v>19548.458257799997</v>
      </c>
      <c r="J49" s="123">
        <f>J48*C48</f>
        <v>45613.069268199994</v>
      </c>
    </row>
    <row r="50" spans="1:10">
      <c r="A50" s="115">
        <v>20</v>
      </c>
      <c r="B50" s="113" t="s">
        <v>59</v>
      </c>
      <c r="C50" s="117">
        <f>'QCOB VEST - 110V_SAPATAS'!J316</f>
        <v>2516.5415035999995</v>
      </c>
      <c r="D50" s="118">
        <f>C50/$C$53</f>
        <v>4.3736282950678877E-3</v>
      </c>
      <c r="E50" s="113"/>
      <c r="F50" s="127"/>
      <c r="G50" s="164"/>
      <c r="H50" s="120"/>
      <c r="I50" s="120"/>
      <c r="J50" s="125">
        <v>1</v>
      </c>
    </row>
    <row r="51" spans="1:10" ht="13.5" thickBot="1">
      <c r="A51" s="166"/>
      <c r="B51" s="167"/>
      <c r="C51" s="168"/>
      <c r="D51" s="169"/>
      <c r="E51" s="167"/>
      <c r="F51" s="170"/>
      <c r="G51" s="170"/>
      <c r="H51" s="170"/>
      <c r="I51" s="170"/>
      <c r="J51" s="171">
        <f>$C50*J50</f>
        <v>2516.5415035999995</v>
      </c>
    </row>
    <row r="52" spans="1:10" ht="13.5" thickBot="1">
      <c r="A52" s="105"/>
      <c r="B52" s="105"/>
      <c r="C52" s="128"/>
      <c r="D52" s="105"/>
      <c r="E52" s="105"/>
      <c r="F52" s="105"/>
      <c r="G52" s="105"/>
      <c r="H52" s="105"/>
    </row>
    <row r="53" spans="1:10" ht="13.5" thickBot="1">
      <c r="A53" s="261" t="s">
        <v>277</v>
      </c>
      <c r="B53" s="262"/>
      <c r="C53" s="129">
        <f>ROUNDDOWN(C12+C14+C16+C18+C20+C22+C24+C26+C28+C30+C32+C34+C36+C38+C40+C42+C44+C46+C48+C50,2)</f>
        <v>575389.89</v>
      </c>
      <c r="D53" s="134">
        <f>SUM(D11:D51)</f>
        <v>1.0000000105898625</v>
      </c>
      <c r="E53" s="135">
        <f>E13+E15+E17+E19+E25+E27+E43+E45+E49+E51+E21+E23+E29+E31+E33+E35+E37+E39+E41+E47</f>
        <v>3448.3199999999997</v>
      </c>
      <c r="F53" s="135">
        <f>F13+F15+F17+F19+F25+F27+F43+F45+F49+F51+F21+F23+F29+F31+F33+F35+F37+F39+F41+F47</f>
        <v>26011.148894599995</v>
      </c>
      <c r="G53" s="135">
        <f t="shared" ref="G53:I53" si="0">G13+G15+G17+G19+G25+G27+G43+G45+G49+G51+G21+G23+G29+G31+G33+G35+G37+G39+G41+G47</f>
        <v>24187.881879699995</v>
      </c>
      <c r="H53" s="135">
        <f t="shared" si="0"/>
        <v>228709.61838099992</v>
      </c>
      <c r="I53" s="135">
        <f t="shared" si="0"/>
        <v>221926.88345019994</v>
      </c>
      <c r="J53" s="135">
        <f>J13+J15+J17+J19+J25+J27+J43+J45+J49+J51+J21+J23+J29+J31+J33+J35+J37+J39+J41+J47</f>
        <v>71106.043487799994</v>
      </c>
    </row>
    <row r="54" spans="1:10" ht="13.5" thickBot="1">
      <c r="A54" s="105"/>
      <c r="B54" s="105"/>
      <c r="C54" s="128"/>
      <c r="D54" s="105"/>
      <c r="E54" s="136">
        <f t="shared" ref="E54:J54" si="1">E53/$C$53</f>
        <v>5.993014580078909E-3</v>
      </c>
      <c r="F54" s="133">
        <f t="shared" si="1"/>
        <v>4.5206127786847274E-2</v>
      </c>
      <c r="G54" s="133">
        <f t="shared" si="1"/>
        <v>4.2037377263788894E-2</v>
      </c>
      <c r="H54" s="133">
        <f t="shared" si="1"/>
        <v>0.39748633466778488</v>
      </c>
      <c r="I54" s="133">
        <f t="shared" si="1"/>
        <v>0.38569826704845289</v>
      </c>
      <c r="J54" s="137">
        <f t="shared" si="1"/>
        <v>0.12357888924290969</v>
      </c>
    </row>
    <row r="55" spans="1:10" ht="13.5" thickBot="1">
      <c r="A55" s="105"/>
      <c r="B55" s="105"/>
      <c r="C55" s="128"/>
      <c r="D55" s="105"/>
      <c r="E55" s="130">
        <f t="shared" ref="E55:J55" si="2">D55+E54</f>
        <v>5.993014580078909E-3</v>
      </c>
      <c r="F55" s="131">
        <f t="shared" si="2"/>
        <v>5.119914236692618E-2</v>
      </c>
      <c r="G55" s="131">
        <f t="shared" si="2"/>
        <v>9.3236519630715081E-2</v>
      </c>
      <c r="H55" s="131">
        <f t="shared" si="2"/>
        <v>0.49072285429849993</v>
      </c>
      <c r="I55" s="131">
        <f t="shared" si="2"/>
        <v>0.87642112134695282</v>
      </c>
      <c r="J55" s="132">
        <f t="shared" si="2"/>
        <v>1.0000000105898625</v>
      </c>
    </row>
  </sheetData>
  <mergeCells count="3">
    <mergeCell ref="A53:B53"/>
    <mergeCell ref="A8:J8"/>
    <mergeCell ref="A1:J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QCOB VEST - 110V_SAPATAS</vt:lpstr>
      <vt:lpstr>cronograma</vt:lpstr>
      <vt:lpstr>QCOB VEST - 110V_SAPATAS!Area_de_impressao</vt:lpstr>
      <vt:lpstr>QCOB VEST - 110V_SAPATAS!Titulos_de_impressao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Tiago Lima</cp:lastModifiedBy>
  <cp:lastPrinted>2021-10-28T19:38:38Z</cp:lastPrinted>
  <dcterms:created xsi:type="dcterms:W3CDTF">2005-05-06T14:48:20Z</dcterms:created>
  <dcterms:modified xsi:type="dcterms:W3CDTF">2022-01-10T20:47:10Z</dcterms:modified>
</cp:coreProperties>
</file>